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yroll Banner\Timesheets\Current Timesheets\"/>
    </mc:Choice>
  </mc:AlternateContent>
  <xr:revisionPtr revIDLastSave="0" documentId="13_ncr:1_{A959F7B1-12AF-445B-8CC5-44A1F304BDA2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Sheet1" sheetId="1" r:id="rId1"/>
  </sheets>
  <definedNames>
    <definedName name="_xlnm.Print_Area" localSheetId="0">Sheet1!$A$38:$X$112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45" i="1"/>
  <c r="G82" i="1"/>
  <c r="H82" i="1"/>
  <c r="A45" i="1"/>
  <c r="T38" i="1" l="1"/>
  <c r="V41" i="1" l="1"/>
  <c r="S55" i="1" s="1"/>
  <c r="S54" i="1" s="1"/>
  <c r="P41" i="1" l="1"/>
  <c r="Q55" i="1" l="1"/>
  <c r="V55" i="1" s="1"/>
  <c r="D87" i="1" l="1"/>
  <c r="D86" i="1" l="1"/>
  <c r="E87" i="1"/>
  <c r="D88" i="1"/>
  <c r="E88" i="1" s="1"/>
  <c r="E86" i="1" l="1"/>
  <c r="D85" i="1"/>
  <c r="D84" i="1" s="1"/>
  <c r="I82" i="1"/>
  <c r="J82" i="1" s="1"/>
  <c r="K82" i="1" s="1"/>
  <c r="L82" i="1" s="1"/>
  <c r="B45" i="1" s="1"/>
  <c r="H45" i="1" s="1"/>
  <c r="E85" i="1" l="1"/>
  <c r="D83" i="1"/>
  <c r="E83" i="1" s="1"/>
  <c r="E84" i="1"/>
  <c r="C46" i="1"/>
  <c r="I83" i="1" s="1"/>
  <c r="J83" i="1" s="1"/>
  <c r="K83" i="1" s="1"/>
  <c r="L83" i="1" s="1"/>
  <c r="B46" i="1" s="1"/>
  <c r="H46" i="1" s="1"/>
  <c r="C47" i="1" l="1"/>
  <c r="I84" i="1" s="1"/>
  <c r="J84" i="1" s="1"/>
  <c r="K84" i="1" s="1"/>
  <c r="L84" i="1" s="1"/>
  <c r="B47" i="1" s="1"/>
  <c r="H47" i="1" s="1"/>
  <c r="C48" i="1" l="1"/>
  <c r="C49" i="1" l="1"/>
  <c r="I85" i="1"/>
  <c r="J85" i="1" s="1"/>
  <c r="K85" i="1" s="1"/>
  <c r="L85" i="1" s="1"/>
  <c r="B48" i="1" s="1"/>
  <c r="H48" i="1" s="1"/>
  <c r="C50" i="1" l="1"/>
  <c r="I86" i="1"/>
  <c r="J86" i="1" s="1"/>
  <c r="K86" i="1" s="1"/>
  <c r="L86" i="1" s="1"/>
  <c r="B49" i="1" s="1"/>
  <c r="H49" i="1" s="1"/>
  <c r="C51" i="1" l="1"/>
  <c r="I87" i="1"/>
  <c r="J87" i="1" s="1"/>
  <c r="K87" i="1" s="1"/>
  <c r="L87" i="1" s="1"/>
  <c r="B50" i="1" l="1"/>
  <c r="H50" i="1" s="1"/>
  <c r="C52" i="1"/>
  <c r="I88" i="1"/>
  <c r="J88" i="1" s="1"/>
  <c r="K88" i="1" s="1"/>
  <c r="L88" i="1" s="1"/>
  <c r="B51" i="1" s="1"/>
  <c r="H51" i="1" s="1"/>
  <c r="C53" i="1" l="1"/>
  <c r="I89" i="1"/>
  <c r="J89" i="1" s="1"/>
  <c r="K89" i="1" s="1"/>
  <c r="L89" i="1" s="1"/>
  <c r="B52" i="1" s="1"/>
  <c r="H52" i="1" s="1"/>
  <c r="C54" i="1" l="1"/>
  <c r="I90" i="1"/>
  <c r="J90" i="1" s="1"/>
  <c r="K90" i="1" s="1"/>
  <c r="L90" i="1" s="1"/>
  <c r="B53" i="1" s="1"/>
  <c r="H53" i="1" s="1"/>
  <c r="C55" i="1" l="1"/>
  <c r="I91" i="1"/>
  <c r="J91" i="1" s="1"/>
  <c r="K91" i="1" s="1"/>
  <c r="L91" i="1" s="1"/>
  <c r="B54" i="1" s="1"/>
  <c r="H54" i="1" s="1"/>
  <c r="C56" i="1" l="1"/>
  <c r="I92" i="1"/>
  <c r="J92" i="1" s="1"/>
  <c r="K92" i="1" s="1"/>
  <c r="L92" i="1" s="1"/>
  <c r="B55" i="1" s="1"/>
  <c r="H55" i="1" s="1"/>
  <c r="C57" i="1" l="1"/>
  <c r="C58" i="1" s="1"/>
  <c r="C59" i="1" s="1"/>
  <c r="C60" i="1" s="1"/>
  <c r="C61" i="1" s="1"/>
  <c r="I93" i="1"/>
  <c r="J93" i="1" s="1"/>
  <c r="K93" i="1" s="1"/>
  <c r="L93" i="1" s="1"/>
  <c r="B56" i="1" l="1"/>
  <c r="H56" i="1" s="1"/>
  <c r="C62" i="1"/>
  <c r="I98" i="1"/>
  <c r="J98" i="1" s="1"/>
  <c r="K98" i="1" s="1"/>
  <c r="L98" i="1" s="1"/>
  <c r="B61" i="1" s="1"/>
  <c r="H61" i="1" s="1"/>
  <c r="I95" i="1"/>
  <c r="I94" i="1"/>
  <c r="J94" i="1" s="1"/>
  <c r="K94" i="1" s="1"/>
  <c r="L94" i="1" s="1"/>
  <c r="B57" i="1" s="1"/>
  <c r="H57" i="1" s="1"/>
  <c r="C63" i="1" l="1"/>
  <c r="I99" i="1"/>
  <c r="J99" i="1" s="1"/>
  <c r="K99" i="1" s="1"/>
  <c r="L99" i="1" s="1"/>
  <c r="B62" i="1" s="1"/>
  <c r="H62" i="1" s="1"/>
  <c r="I96" i="1"/>
  <c r="I97" i="1"/>
  <c r="J95" i="1"/>
  <c r="K95" i="1" s="1"/>
  <c r="L95" i="1" s="1"/>
  <c r="B58" i="1" s="1"/>
  <c r="H58" i="1" s="1"/>
  <c r="C64" i="1" l="1"/>
  <c r="I100" i="1"/>
  <c r="J100" i="1" s="1"/>
  <c r="K100" i="1" s="1"/>
  <c r="L100" i="1" s="1"/>
  <c r="B63" i="1" s="1"/>
  <c r="H63" i="1" s="1"/>
  <c r="J96" i="1"/>
  <c r="K96" i="1" s="1"/>
  <c r="L96" i="1" s="1"/>
  <c r="B59" i="1" s="1"/>
  <c r="H59" i="1" s="1"/>
  <c r="J97" i="1"/>
  <c r="K97" i="1" s="1"/>
  <c r="L97" i="1" s="1"/>
  <c r="B60" i="1" s="1"/>
  <c r="H60" i="1" s="1"/>
  <c r="C65" i="1" l="1"/>
  <c r="I101" i="1"/>
  <c r="J101" i="1" s="1"/>
  <c r="K101" i="1" s="1"/>
  <c r="L101" i="1" s="1"/>
  <c r="B64" i="1" s="1"/>
  <c r="H64" i="1" s="1"/>
  <c r="C66" i="1" l="1"/>
  <c r="I102" i="1"/>
  <c r="J102" i="1" s="1"/>
  <c r="K102" i="1" s="1"/>
  <c r="L102" i="1" s="1"/>
  <c r="B65" i="1" s="1"/>
  <c r="H65" i="1" s="1"/>
  <c r="C67" i="1" l="1"/>
  <c r="I103" i="1"/>
  <c r="J103" i="1" s="1"/>
  <c r="K103" i="1" s="1"/>
  <c r="L103" i="1" s="1"/>
  <c r="B66" i="1" s="1"/>
  <c r="H66" i="1" s="1"/>
  <c r="C68" i="1" l="1"/>
  <c r="I104" i="1"/>
  <c r="J104" i="1" s="1"/>
  <c r="K104" i="1" s="1"/>
  <c r="L104" i="1" s="1"/>
  <c r="B67" i="1" s="1"/>
  <c r="H67" i="1" s="1"/>
  <c r="C69" i="1" l="1"/>
  <c r="I105" i="1"/>
  <c r="J105" i="1" s="1"/>
  <c r="K105" i="1" s="1"/>
  <c r="L105" i="1" s="1"/>
  <c r="B68" i="1" s="1"/>
  <c r="H68" i="1" s="1"/>
  <c r="C70" i="1" l="1"/>
  <c r="I106" i="1"/>
  <c r="J106" i="1" s="1"/>
  <c r="K106" i="1" s="1"/>
  <c r="L106" i="1" s="1"/>
  <c r="B69" i="1" s="1"/>
  <c r="H69" i="1" s="1"/>
  <c r="C71" i="1" l="1"/>
  <c r="I107" i="1"/>
  <c r="J107" i="1" s="1"/>
  <c r="K107" i="1" s="1"/>
  <c r="L107" i="1" s="1"/>
  <c r="B70" i="1" s="1"/>
  <c r="H70" i="1" s="1"/>
  <c r="C72" i="1" l="1"/>
  <c r="I108" i="1"/>
  <c r="J108" i="1" s="1"/>
  <c r="K108" i="1" s="1"/>
  <c r="L108" i="1" s="1"/>
  <c r="B71" i="1" s="1"/>
  <c r="H71" i="1" s="1"/>
  <c r="C73" i="1" l="1"/>
  <c r="I109" i="1"/>
  <c r="J109" i="1" s="1"/>
  <c r="K109" i="1" s="1"/>
  <c r="L109" i="1" s="1"/>
  <c r="B72" i="1" s="1"/>
  <c r="H72" i="1" l="1"/>
  <c r="C74" i="1"/>
  <c r="I110" i="1"/>
  <c r="J110" i="1" s="1"/>
  <c r="K110" i="1" s="1"/>
  <c r="L110" i="1" s="1"/>
  <c r="B73" i="1" s="1"/>
  <c r="H73" i="1" l="1"/>
  <c r="C75" i="1"/>
  <c r="I111" i="1"/>
  <c r="J111" i="1" s="1"/>
  <c r="K111" i="1" s="1"/>
  <c r="L111" i="1" s="1"/>
  <c r="B74" i="1" s="1"/>
  <c r="H74" i="1" l="1"/>
  <c r="I112" i="1"/>
  <c r="J112" i="1" s="1"/>
  <c r="K112" i="1" s="1"/>
  <c r="L112" i="1" s="1"/>
  <c r="B75" i="1" s="1"/>
  <c r="H75" i="1" s="1"/>
  <c r="W46" i="1" l="1"/>
  <c r="W49" i="1" s="1"/>
</calcChain>
</file>

<file path=xl/sharedStrings.xml><?xml version="1.0" encoding="utf-8"?>
<sst xmlns="http://schemas.openxmlformats.org/spreadsheetml/2006/main" count="98" uniqueCount="90">
  <si>
    <t>WEST VALLEY-MISSION COMMUNITY COLLEGE DISTRICT</t>
  </si>
  <si>
    <t>Total
Hours</t>
  </si>
  <si>
    <t>ID# (G01234567)</t>
  </si>
  <si>
    <t>Month</t>
  </si>
  <si>
    <t>Year</t>
  </si>
  <si>
    <t>Employee Signature</t>
  </si>
  <si>
    <t>Start 
Time</t>
  </si>
  <si>
    <t>INSTRUCTIONS:</t>
  </si>
  <si>
    <t>1.)</t>
  </si>
  <si>
    <t>2.)</t>
  </si>
  <si>
    <t>3.)</t>
  </si>
  <si>
    <t>4.)</t>
  </si>
  <si>
    <t>7.)</t>
  </si>
  <si>
    <t>Data can be entered/modified in areas highlighted in grey.</t>
  </si>
  <si>
    <t>End 
Time</t>
  </si>
  <si>
    <t>EM</t>
  </si>
  <si>
    <t>Supervisor Signature</t>
  </si>
  <si>
    <t>Name</t>
  </si>
  <si>
    <t>Overtime</t>
  </si>
  <si>
    <t>Monthly Salary</t>
  </si>
  <si>
    <t>Hours per Week</t>
  </si>
  <si>
    <t>OT Rate</t>
  </si>
  <si>
    <t>Reg. Hrly Rate</t>
  </si>
  <si>
    <t>X</t>
  </si>
  <si>
    <t>=</t>
  </si>
  <si>
    <t>Fund</t>
  </si>
  <si>
    <t>Org</t>
  </si>
  <si>
    <t>Acct</t>
  </si>
  <si>
    <t>Prog</t>
  </si>
  <si>
    <t>Budget Administrator</t>
  </si>
  <si>
    <t>Date</t>
  </si>
  <si>
    <t>Total Hours</t>
  </si>
  <si>
    <t>Overtime Pay</t>
  </si>
  <si>
    <t>5.)</t>
  </si>
  <si>
    <t>Extension</t>
  </si>
  <si>
    <t>I hereby certify that the account number(s) are accurate and correct.</t>
  </si>
  <si>
    <t>%</t>
  </si>
  <si>
    <t>Week 
Day</t>
  </si>
  <si>
    <t>6.)</t>
  </si>
  <si>
    <t>Hours per week is either 37.5 or 40 for full-time employees. Timesheet will automatically calculate hourly rate.</t>
  </si>
  <si>
    <r>
      <t xml:space="preserve">Enter </t>
    </r>
    <r>
      <rPr>
        <b/>
        <sz val="11"/>
        <color theme="1"/>
        <rFont val="Calibri"/>
        <family val="2"/>
        <scheme val="minor"/>
      </rPr>
      <t>First Name, Last Name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Banner ID</t>
    </r>
    <r>
      <rPr>
        <sz val="11"/>
        <color theme="1"/>
        <rFont val="Calibri"/>
        <family val="2"/>
        <scheme val="minor"/>
      </rPr>
      <t xml:space="preserve"> number.</t>
    </r>
  </si>
  <si>
    <r>
      <t xml:space="preserve">Complete the </t>
    </r>
    <r>
      <rPr>
        <b/>
        <sz val="11"/>
        <color theme="1"/>
        <rFont val="Calibri"/>
        <family val="2"/>
        <scheme val="minor"/>
      </rPr>
      <t>Monthly Salary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>. Reference salary table (range and step) for monthly salary.</t>
    </r>
  </si>
  <si>
    <r>
      <t xml:space="preserve">Enter </t>
    </r>
    <r>
      <rPr>
        <b/>
        <sz val="11"/>
        <color theme="1"/>
        <rFont val="Calibri"/>
        <family val="2"/>
        <scheme val="minor"/>
      </rPr>
      <t>Start Time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End Time</t>
    </r>
    <r>
      <rPr>
        <sz val="11"/>
        <color theme="1"/>
        <rFont val="Calibri"/>
        <family val="2"/>
        <scheme val="minor"/>
      </rPr>
      <t xml:space="preserve"> for each day worked. Enter in time format followed by either </t>
    </r>
    <r>
      <rPr>
        <b/>
        <sz val="11"/>
        <color theme="1"/>
        <rFont val="Calibri"/>
        <family val="2"/>
        <scheme val="minor"/>
      </rPr>
      <t>AM or PM</t>
    </r>
    <r>
      <rPr>
        <sz val="11"/>
        <color theme="1"/>
        <rFont val="Calibri"/>
        <family val="2"/>
        <scheme val="minor"/>
      </rPr>
      <t xml:space="preserve"> (ex: 8:00 AM).  Hours should be rounded to the nearest quarter of an hour (15 minute intervals). If lunch was taken, enter time after the break period in the second start time/end time column.</t>
    </r>
  </si>
  <si>
    <t>8.)</t>
  </si>
  <si>
    <t xml:space="preserve">Employee needs to sign and submit to the supervisor and budget administrator for approval.
</t>
  </si>
  <si>
    <t>*Incomplete timesheets will be returned. Late timesheets will be processed the following pay period.</t>
  </si>
  <si>
    <t>*By signing your name, you are acknowledging you have reviewed this timesheet and confirming it is correct for payroll to process.
Acceptable signature formats include: Original, DocuSign, and Adobe Sign. Please submit via e-mail to payroll.services@wvm.edu when complete.</t>
  </si>
  <si>
    <t>Enter the Banner Fund, Organization, Account, Program, and Activity numbers, and the percentage applied to each one.</t>
  </si>
  <si>
    <t>Activ</t>
  </si>
  <si>
    <t>CLASSIFIED OVERTIME TIMESHEET</t>
  </si>
  <si>
    <t>FLSA OT HRS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</si>
  <si>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</si>
  <si>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</si>
  <si>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</si>
  <si>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</si>
  <si>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</si>
  <si>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</si>
  <si>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</si>
  <si>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</si>
  <si>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</si>
  <si>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</si>
  <si>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</si>
  <si>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</si>
  <si>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Comments:</t>
  </si>
  <si>
    <t>Submit to: payroll.services@wvm.edu</t>
  </si>
  <si>
    <t>Regular Work Schedule</t>
  </si>
  <si>
    <t>Mon:</t>
  </si>
  <si>
    <t>Tues:</t>
  </si>
  <si>
    <t>Wed:</t>
  </si>
  <si>
    <t>Thurs:</t>
  </si>
  <si>
    <t>Fri:</t>
  </si>
  <si>
    <t>Start</t>
  </si>
  <si>
    <t>End</t>
  </si>
  <si>
    <t>REG OT HRS</t>
  </si>
  <si>
    <t>Timesheets must be submitted to payroll.services@wvm.edu by timesheet deadline shown on the top right of the timesheet.</t>
  </si>
  <si>
    <t>Complete the regular work schedule so that payroll can accurately calculate overtime.</t>
  </si>
  <si>
    <t>Weekly FLSA OT Hours</t>
  </si>
  <si>
    <t>EC: 203</t>
  </si>
  <si>
    <t>EC: 200</t>
  </si>
  <si>
    <t>POLICE OVERTIME TIMESHEET</t>
  </si>
  <si>
    <t>Duties Performed: Holiday, Min. Patrol Coverage, Court, Report, Special Event etc. (Include the CAD#, case#, docket#, event type, etc.)</t>
  </si>
  <si>
    <t>I hereby certify that I am entitled to additional compensation over and above my regular pay as identified on this timesheet.</t>
  </si>
  <si>
    <t>I hereby certify that I have reviewed and approved the employees' request for additional compesantion as identified on this timesheet.</t>
  </si>
  <si>
    <t>Sat:</t>
  </si>
  <si>
    <t>Sun:</t>
  </si>
  <si>
    <t>Levi Event</t>
  </si>
  <si>
    <t>9.)</t>
  </si>
  <si>
    <t xml:space="preserve">10.) </t>
  </si>
  <si>
    <t>Choose the type of timesheet: Overtime or Levi Event.</t>
  </si>
  <si>
    <t>Select the appropriate month range and year worked. The pay period is the 1st of the month to the last day of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</si>
</sst>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&quot;$&quot;#,##0.00"/>
    <numFmt numFmtId="166" formatCode="h:mm;@"/>
    <numFmt numFmtId="167" formatCode="yyyy"/>
    <numFmt numFmtId="168" formatCode="#,##0.00_);\(#,##0.00\)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20"/>
      <name val="Franklin Gothic Medium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sz val="2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0">
    <xf numFmtId="0" fontId="0" fillId="0" borderId="0" xfId="0"/>
    <xf numFmtId="43" fontId="8" fillId="0" borderId="0" xfId="1" applyFont="1" applyFill="1" applyBorder="1" applyAlignment="1" applyProtection="1">
      <alignment horizontal="right"/>
    </xf>
    <xf numFmtId="18" fontId="12" fillId="3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2" fontId="9" fillId="3" borderId="1" xfId="0" applyNumberFormat="1" applyFont="1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quotePrefix="1" applyFill="1"/>
    <xf numFmtId="0" fontId="0" fillId="0" borderId="0" xfId="0" applyAlignment="1">
      <alignment horizontal="left"/>
    </xf>
    <xf numFmtId="0" fontId="0" fillId="2" borderId="0" xfId="0" applyFill="1" applyAlignment="1">
      <alignment wrapText="1"/>
    </xf>
    <xf numFmtId="0" fontId="6" fillId="2" borderId="0" xfId="0" applyFont="1" applyFill="1"/>
    <xf numFmtId="0" fontId="9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9" fillId="0" borderId="0" xfId="1" applyFont="1" applyProtection="1"/>
    <xf numFmtId="43" fontId="9" fillId="0" borderId="0" xfId="1" applyFont="1" applyAlignment="1" applyProtection="1">
      <alignment horizontal="left" vertical="top"/>
    </xf>
    <xf numFmtId="0" fontId="10" fillId="0" borderId="0" xfId="0" applyFont="1"/>
    <xf numFmtId="0" fontId="12" fillId="0" borderId="0" xfId="0" applyFont="1"/>
    <xf numFmtId="14" fontId="9" fillId="0" borderId="0" xfId="0" applyNumberFormat="1" applyFont="1"/>
    <xf numFmtId="18" fontId="9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167" fontId="10" fillId="0" borderId="0" xfId="0" applyNumberFormat="1" applyFont="1" applyAlignment="1">
      <alignment vertical="center"/>
    </xf>
    <xf numFmtId="167" fontId="9" fillId="0" borderId="0" xfId="0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center" wrapText="1"/>
    </xf>
    <xf numFmtId="166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/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165" fontId="7" fillId="0" borderId="0" xfId="0" applyNumberFormat="1" applyFont="1"/>
    <xf numFmtId="14" fontId="10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9" fontId="7" fillId="0" borderId="0" xfId="0" applyNumberFormat="1" applyFont="1"/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19" fillId="0" borderId="0" xfId="0" applyNumberFormat="1" applyFont="1" applyAlignment="1">
      <alignment vertical="top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vertical="top"/>
    </xf>
    <xf numFmtId="0" fontId="10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168" fontId="9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3" fillId="0" borderId="0" xfId="0" applyFont="1"/>
    <xf numFmtId="0" fontId="15" fillId="0" borderId="0" xfId="0" applyFont="1" applyAlignment="1">
      <alignment vertical="top" wrapText="1"/>
    </xf>
    <xf numFmtId="2" fontId="15" fillId="0" borderId="0" xfId="2" applyNumberFormat="1" applyFont="1" applyFill="1" applyBorder="1" applyAlignment="1" applyProtection="1">
      <alignment vertical="top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167" fontId="10" fillId="2" borderId="0" xfId="0" applyNumberFormat="1" applyFont="1" applyFill="1" applyAlignment="1">
      <alignment horizontal="left"/>
    </xf>
    <xf numFmtId="0" fontId="7" fillId="2" borderId="0" xfId="0" applyFont="1" applyFill="1"/>
    <xf numFmtId="165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2" fontId="21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vertical="center" textRotation="255"/>
    </xf>
    <xf numFmtId="168" fontId="12" fillId="2" borderId="5" xfId="0" applyNumberFormat="1" applyFont="1" applyFill="1" applyBorder="1" applyAlignment="1">
      <alignment horizontal="center"/>
    </xf>
    <xf numFmtId="2" fontId="12" fillId="2" borderId="0" xfId="0" applyNumberFormat="1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9" fillId="2" borderId="0" xfId="0" applyFont="1" applyFill="1" applyAlignment="1">
      <alignment vertical="top"/>
    </xf>
    <xf numFmtId="0" fontId="20" fillId="0" borderId="6" xfId="0" applyFont="1" applyBorder="1" applyAlignment="1">
      <alignment horizontal="center" vertical="center"/>
    </xf>
    <xf numFmtId="164" fontId="10" fillId="2" borderId="8" xfId="0" applyNumberFormat="1" applyFont="1" applyFill="1" applyBorder="1" applyAlignment="1">
      <alignment vertical="center" textRotation="255"/>
    </xf>
    <xf numFmtId="2" fontId="1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3" fillId="2" borderId="0" xfId="0" applyFont="1" applyFill="1" applyAlignment="1">
      <alignment horizontal="right"/>
    </xf>
    <xf numFmtId="39" fontId="9" fillId="2" borderId="1" xfId="0" applyNumberFormat="1" applyFont="1" applyFill="1" applyBorder="1"/>
    <xf numFmtId="2" fontId="11" fillId="2" borderId="0" xfId="0" applyNumberFormat="1" applyFont="1" applyFill="1"/>
    <xf numFmtId="2" fontId="19" fillId="2" borderId="0" xfId="0" applyNumberFormat="1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2" fontId="12" fillId="2" borderId="12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13" xfId="0" applyFont="1" applyFill="1" applyBorder="1"/>
    <xf numFmtId="0" fontId="11" fillId="2" borderId="14" xfId="0" applyFont="1" applyFill="1" applyBorder="1" applyAlignment="1">
      <alignment horizontal="center" vertical="center"/>
    </xf>
    <xf numFmtId="168" fontId="11" fillId="2" borderId="2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2" fontId="19" fillId="2" borderId="0" xfId="0" applyNumberFormat="1" applyFont="1" applyFill="1" applyAlignment="1">
      <alignment vertical="top" wrapText="1"/>
    </xf>
    <xf numFmtId="164" fontId="10" fillId="2" borderId="4" xfId="0" applyNumberFormat="1" applyFont="1" applyFill="1" applyBorder="1" applyAlignment="1">
      <alignment vertical="center" textRotation="255"/>
    </xf>
    <xf numFmtId="49" fontId="19" fillId="2" borderId="0" xfId="0" applyNumberFormat="1" applyFont="1" applyFill="1" applyAlignment="1">
      <alignment vertical="top" wrapText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11" fillId="2" borderId="3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vertical="top" wrapText="1"/>
    </xf>
    <xf numFmtId="0" fontId="13" fillId="2" borderId="0" xfId="0" applyFont="1" applyFill="1"/>
    <xf numFmtId="0" fontId="0" fillId="3" borderId="1" xfId="0" applyFill="1" applyBorder="1" applyAlignment="1" applyProtection="1">
      <alignment horizontal="center" vertical="top"/>
      <protection locked="0"/>
    </xf>
    <xf numFmtId="0" fontId="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center"/>
    </xf>
    <xf numFmtId="164" fontId="12" fillId="3" borderId="1" xfId="0" applyNumberFormat="1" applyFont="1" applyFill="1" applyBorder="1" applyAlignment="1" applyProtection="1">
      <alignment horizontal="center"/>
      <protection locked="0"/>
    </xf>
    <xf numFmtId="164" fontId="12" fillId="3" borderId="5" xfId="0" applyNumberFormat="1" applyFont="1" applyFill="1" applyBorder="1" applyAlignment="1" applyProtection="1">
      <alignment horizontal="center"/>
      <protection locked="0"/>
    </xf>
    <xf numFmtId="164" fontId="12" fillId="3" borderId="7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0" fontId="14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top" wrapText="1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7" xfId="0" applyFont="1" applyFill="1" applyBorder="1" applyAlignment="1" applyProtection="1">
      <alignment horizontal="center"/>
      <protection locked="0"/>
    </xf>
    <xf numFmtId="7" fontId="21" fillId="2" borderId="2" xfId="1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 wrapText="1"/>
    </xf>
    <xf numFmtId="165" fontId="11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/>
    </xf>
    <xf numFmtId="0" fontId="11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0" fillId="2" borderId="9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2" fontId="12" fillId="2" borderId="0" xfId="0" applyNumberFormat="1" applyFont="1" applyFill="1" applyAlignment="1">
      <alignment horizontal="left"/>
    </xf>
    <xf numFmtId="2" fontId="19" fillId="2" borderId="2" xfId="0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2" fontId="19" fillId="2" borderId="0" xfId="0" applyNumberFormat="1" applyFont="1" applyFill="1" applyAlignment="1">
      <alignment horizontal="left" vertical="top" wrapText="1"/>
    </xf>
    <xf numFmtId="0" fontId="15" fillId="3" borderId="12" xfId="0" applyFont="1" applyFill="1" applyBorder="1" applyAlignment="1" applyProtection="1">
      <alignment horizontal="left" vertical="top" wrapText="1"/>
      <protection locked="0"/>
    </xf>
    <xf numFmtId="0" fontId="15" fillId="3" borderId="3" xfId="0" applyFont="1" applyFill="1" applyBorder="1" applyAlignment="1" applyProtection="1">
      <alignment horizontal="left" vertical="top" wrapText="1"/>
      <protection locked="0"/>
    </xf>
    <xf numFmtId="0" fontId="15" fillId="3" borderId="13" xfId="0" applyFont="1" applyFill="1" applyBorder="1" applyAlignment="1" applyProtection="1">
      <alignment horizontal="left" vertical="top" wrapText="1"/>
      <protection locked="0"/>
    </xf>
    <xf numFmtId="0" fontId="15" fillId="3" borderId="14" xfId="0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Alignment="1" applyProtection="1">
      <alignment horizontal="left" vertical="top" wrapText="1"/>
      <protection locked="0"/>
    </xf>
    <xf numFmtId="0" fontId="15" fillId="3" borderId="15" xfId="0" applyFont="1" applyFill="1" applyBorder="1" applyAlignment="1" applyProtection="1">
      <alignment horizontal="left" vertical="top" wrapText="1"/>
      <protection locked="0"/>
    </xf>
    <xf numFmtId="0" fontId="15" fillId="3" borderId="6" xfId="0" applyFont="1" applyFill="1" applyBorder="1" applyAlignment="1" applyProtection="1">
      <alignment horizontal="left" vertical="top" wrapText="1"/>
      <protection locked="0"/>
    </xf>
    <xf numFmtId="0" fontId="15" fillId="3" borderId="2" xfId="0" applyFont="1" applyFill="1" applyBorder="1" applyAlignment="1" applyProtection="1">
      <alignment horizontal="left" vertical="top" wrapText="1"/>
      <protection locked="0"/>
    </xf>
    <xf numFmtId="0" fontId="15" fillId="3" borderId="11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center" vertical="top"/>
    </xf>
    <xf numFmtId="167" fontId="10" fillId="3" borderId="2" xfId="0" applyNumberFormat="1" applyFont="1" applyFill="1" applyBorder="1" applyAlignment="1" applyProtection="1">
      <alignment horizontal="center" vertical="center"/>
      <protection locked="0"/>
    </xf>
    <xf numFmtId="165" fontId="12" fillId="3" borderId="5" xfId="1" applyNumberFormat="1" applyFont="1" applyFill="1" applyBorder="1" applyAlignment="1" applyProtection="1">
      <alignment horizontal="center"/>
      <protection locked="0"/>
    </xf>
    <xf numFmtId="165" fontId="12" fillId="3" borderId="7" xfId="1" applyNumberFormat="1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57151</xdr:rowOff>
    </xdr:from>
    <xdr:to>
      <xdr:col>2</xdr:col>
      <xdr:colOff>208619</xdr:colOff>
      <xdr:row>39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05626"/>
          <a:ext cx="599144" cy="490538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180977</xdr:colOff>
      <xdr:row>0</xdr:row>
      <xdr:rowOff>0</xdr:rowOff>
    </xdr:from>
    <xdr:to>
      <xdr:col>4</xdr:col>
      <xdr:colOff>302172</xdr:colOff>
      <xdr:row>3</xdr:row>
      <xdr:rowOff>131174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270" y="0"/>
          <a:ext cx="902902" cy="840622"/>
        </a:xfrm>
        <a:prstGeom prst="rect">
          <a:avLst/>
        </a:prstGeom>
      </xdr:spPr>
    </xdr:pic>
    <xdr:clientData/>
  </xdr:twoCellAnchor>
  <xdr:twoCellAnchor editAs="oneCell">
    <xdr:from>
      <xdr:col>2</xdr:col>
      <xdr:colOff>249620</xdr:colOff>
      <xdr:row>37</xdr:row>
      <xdr:rowOff>39415</xdr:rowOff>
    </xdr:from>
    <xdr:to>
      <xdr:col>3</xdr:col>
      <xdr:colOff>426981</xdr:colOff>
      <xdr:row>39</xdr:row>
      <xdr:rowOff>91966</xdr:rowOff>
    </xdr:to>
    <xdr:pic>
      <xdr:nvPicPr>
        <xdr:cNvPr id="5" name="Graphic 4" descr="Siren outline">
          <a:extLst>
            <a:ext uri="{FF2B5EF4-FFF2-40B4-BE49-F238E27FC236}">
              <a16:creationId xmlns:a16="http://schemas.microsoft.com/office/drawing/2014/main" id="{D3829CF8-CEF0-8044-948E-D18AEF05A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10913" y="7186449"/>
          <a:ext cx="453258" cy="453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31"/>
  <sheetViews>
    <sheetView tabSelected="1" topLeftCell="A31" zoomScale="145" zoomScaleNormal="145" zoomScalePageLayoutView="160" workbookViewId="0">
      <selection activeCell="V44" sqref="V44:X44"/>
    </sheetView>
  </sheetViews>
  <sheetFormatPr defaultColWidth="9.140625" defaultRowHeight="15" x14ac:dyDescent="0.25"/>
  <cols>
    <col min="1" max="1" width="2.140625" customWidth="1"/>
    <col min="2" max="2" width="3.28515625" style="10" customWidth="1"/>
    <col min="3" max="3" width="4.140625" customWidth="1"/>
    <col min="4" max="5" width="7.5703125" customWidth="1"/>
    <col min="6" max="6" width="2.7109375" customWidth="1"/>
    <col min="7" max="8" width="7.5703125" customWidth="1"/>
    <col min="9" max="9" width="6.42578125" style="10" customWidth="1"/>
    <col min="10" max="10" width="8.28515625" customWidth="1"/>
    <col min="11" max="11" width="5.140625" customWidth="1"/>
    <col min="12" max="12" width="6.85546875" customWidth="1"/>
    <col min="13" max="13" width="5.28515625" customWidth="1"/>
    <col min="14" max="14" width="6.42578125" customWidth="1"/>
    <col min="15" max="15" width="1.28515625" customWidth="1"/>
    <col min="16" max="16" width="1" customWidth="1"/>
    <col min="17" max="17" width="8.42578125" bestFit="1" customWidth="1"/>
    <col min="18" max="18" width="3" customWidth="1"/>
    <col min="19" max="19" width="5" customWidth="1"/>
    <col min="20" max="20" width="5.5703125" customWidth="1"/>
    <col min="21" max="21" width="2.85546875" customWidth="1"/>
    <col min="22" max="23" width="8.42578125" customWidth="1"/>
    <col min="24" max="24" width="7.140625" customWidth="1"/>
    <col min="26" max="26" width="13.28515625" customWidth="1"/>
  </cols>
  <sheetData>
    <row r="1" spans="1:24" ht="18.75" x14ac:dyDescent="0.3">
      <c r="A1" s="5"/>
      <c r="B1" s="6"/>
      <c r="C1" s="5"/>
      <c r="D1" s="5"/>
      <c r="E1" s="136" t="s">
        <v>0</v>
      </c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7"/>
      <c r="X1" s="5"/>
    </row>
    <row r="2" spans="1:24" ht="18.75" x14ac:dyDescent="0.25">
      <c r="A2" s="5"/>
      <c r="B2" s="6"/>
      <c r="C2" s="5"/>
      <c r="D2" s="5"/>
      <c r="E2" s="137" t="s">
        <v>49</v>
      </c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8"/>
      <c r="X2" s="5"/>
    </row>
    <row r="3" spans="1:24" ht="18.75" x14ac:dyDescent="0.25">
      <c r="A3" s="5"/>
      <c r="B3" s="6"/>
      <c r="C3" s="5"/>
      <c r="D3" s="5"/>
      <c r="E3" s="138" t="s">
        <v>7</v>
      </c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8"/>
      <c r="X3" s="5"/>
    </row>
    <row r="4" spans="1:24" x14ac:dyDescent="0.25">
      <c r="A4" s="5"/>
      <c r="B4" s="6"/>
      <c r="C4" s="5"/>
      <c r="D4" s="5"/>
      <c r="E4" s="5"/>
      <c r="F4" s="5"/>
      <c r="G4" s="5"/>
      <c r="H4" s="5"/>
      <c r="I4" s="6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x14ac:dyDescent="0.25">
      <c r="A5" s="5"/>
      <c r="B5" s="6"/>
      <c r="C5" s="5" t="s">
        <v>8</v>
      </c>
      <c r="D5" s="9" t="s">
        <v>13</v>
      </c>
      <c r="E5" s="9"/>
      <c r="F5" s="9"/>
      <c r="G5" s="9"/>
      <c r="H5" s="9"/>
      <c r="I5" s="6"/>
      <c r="J5" s="9"/>
      <c r="K5" s="9"/>
      <c r="L5" s="141"/>
      <c r="M5" s="141"/>
      <c r="N5" s="141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25">
      <c r="A6" s="5"/>
      <c r="B6" s="6"/>
      <c r="C6" s="5" t="s">
        <v>9</v>
      </c>
      <c r="D6" s="139" t="s">
        <v>40</v>
      </c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9"/>
      <c r="X6" s="5"/>
    </row>
    <row r="7" spans="1:24" ht="15" customHeight="1" x14ac:dyDescent="0.25">
      <c r="A7" s="5"/>
      <c r="B7" s="6"/>
      <c r="C7" s="5" t="s">
        <v>10</v>
      </c>
      <c r="D7" s="140" t="s">
        <v>89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1"/>
      <c r="X7" s="5"/>
    </row>
    <row r="8" spans="1:24" x14ac:dyDescent="0.25">
      <c r="A8" s="5"/>
      <c r="B8" s="6"/>
      <c r="C8" s="12" t="s">
        <v>11</v>
      </c>
      <c r="D8" s="5" t="s">
        <v>41</v>
      </c>
      <c r="E8" s="5"/>
      <c r="F8" s="5"/>
      <c r="G8" s="5"/>
      <c r="H8" s="5"/>
      <c r="I8" s="6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x14ac:dyDescent="0.25">
      <c r="A9" s="5"/>
      <c r="B9" s="6"/>
      <c r="C9" s="12"/>
      <c r="D9" s="5" t="s">
        <v>39</v>
      </c>
      <c r="E9" s="5"/>
      <c r="F9" s="5"/>
      <c r="G9" s="5"/>
      <c r="H9" s="5"/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25">
      <c r="A10" s="5"/>
      <c r="B10" s="6"/>
      <c r="C10" s="5" t="s">
        <v>33</v>
      </c>
      <c r="D10" s="139" t="s">
        <v>88</v>
      </c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V10" s="14"/>
      <c r="W10" s="14"/>
      <c r="X10" s="5"/>
    </row>
    <row r="11" spans="1:24" ht="15" customHeight="1" x14ac:dyDescent="0.25">
      <c r="A11" s="5"/>
      <c r="B11" s="6"/>
      <c r="C11" s="5" t="s">
        <v>38</v>
      </c>
      <c r="D11" s="139" t="s">
        <v>75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4"/>
      <c r="W11" s="14"/>
      <c r="X11" s="5"/>
    </row>
    <row r="12" spans="1:24" x14ac:dyDescent="0.25">
      <c r="A12" s="5"/>
      <c r="B12" s="6"/>
      <c r="C12" s="5" t="s">
        <v>12</v>
      </c>
      <c r="D12" s="140" t="s">
        <v>42</v>
      </c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"/>
      <c r="W12" s="14"/>
      <c r="X12" s="5"/>
    </row>
    <row r="13" spans="1:24" ht="15" customHeight="1" x14ac:dyDescent="0.25">
      <c r="A13" s="5"/>
      <c r="B13" s="6"/>
      <c r="C13" s="5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1"/>
      <c r="W13" s="11"/>
      <c r="X13" s="5"/>
    </row>
    <row r="14" spans="1:24" ht="15" customHeight="1" x14ac:dyDescent="0.25">
      <c r="A14" s="5"/>
      <c r="B14" s="6"/>
      <c r="C14" s="5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"/>
      <c r="W14" s="14"/>
      <c r="X14" s="5"/>
    </row>
    <row r="15" spans="1:24" ht="15" customHeight="1" x14ac:dyDescent="0.25">
      <c r="A15" s="5"/>
      <c r="B15" s="6"/>
      <c r="C15" s="5" t="s">
        <v>43</v>
      </c>
      <c r="D15" s="5" t="s">
        <v>47</v>
      </c>
      <c r="E15" s="5"/>
      <c r="F15" s="5"/>
      <c r="G15" s="5"/>
      <c r="H15" s="5"/>
      <c r="I15" s="6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1"/>
      <c r="W15" s="11"/>
      <c r="X15" s="5"/>
    </row>
    <row r="16" spans="1:24" ht="15" customHeight="1" x14ac:dyDescent="0.25">
      <c r="A16" s="5"/>
      <c r="B16" s="6"/>
      <c r="C16" s="5" t="s">
        <v>86</v>
      </c>
      <c r="D16" s="150" t="s">
        <v>44</v>
      </c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1"/>
      <c r="W16" s="11"/>
      <c r="X16" s="5"/>
    </row>
    <row r="17" spans="1:24" ht="15" customHeight="1" x14ac:dyDescent="0.25">
      <c r="A17" s="5"/>
      <c r="B17" s="6"/>
      <c r="C17" s="5" t="s">
        <v>87</v>
      </c>
      <c r="D17" s="150" t="s">
        <v>74</v>
      </c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5"/>
      <c r="W17" s="5"/>
      <c r="X17" s="5"/>
    </row>
    <row r="18" spans="1:24" x14ac:dyDescent="0.25">
      <c r="A18" s="5"/>
      <c r="B18" s="6"/>
      <c r="C18" s="5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5"/>
      <c r="W18" s="5"/>
      <c r="X18" s="5"/>
    </row>
    <row r="19" spans="1:24" x14ac:dyDescent="0.25">
      <c r="A19" s="5"/>
      <c r="B19" s="6"/>
      <c r="C19" s="5"/>
      <c r="D19" s="5"/>
      <c r="E19" s="5"/>
      <c r="F19" s="5"/>
      <c r="G19" s="5"/>
      <c r="H19" s="5"/>
      <c r="I19" s="6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5">
      <c r="A20" s="5"/>
      <c r="B20" s="6"/>
      <c r="C20" s="5"/>
      <c r="D20" s="5"/>
      <c r="E20" s="5"/>
      <c r="F20" s="5"/>
      <c r="G20" s="5"/>
      <c r="H20" s="5"/>
      <c r="I20" s="6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5">
      <c r="A21" s="5"/>
      <c r="B21" s="6"/>
      <c r="C21" s="5"/>
      <c r="D21" s="5"/>
      <c r="E21" s="5"/>
      <c r="F21" s="5"/>
      <c r="G21" s="5"/>
      <c r="H21" s="5"/>
      <c r="I21" s="6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5">
      <c r="A22" s="5"/>
      <c r="B22" s="6"/>
      <c r="C22" s="5"/>
      <c r="D22" s="5"/>
      <c r="E22" s="5"/>
      <c r="F22" s="5"/>
      <c r="G22" s="5"/>
      <c r="H22" s="5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5">
      <c r="A23" s="5"/>
      <c r="B23" s="6"/>
      <c r="C23" s="5"/>
      <c r="D23" s="5"/>
      <c r="E23" s="5"/>
      <c r="F23" s="5"/>
      <c r="G23" s="5"/>
      <c r="H23" s="5"/>
      <c r="I23" s="6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5">
      <c r="A24" s="5"/>
      <c r="B24" s="6"/>
      <c r="C24" s="5"/>
      <c r="D24" s="5"/>
      <c r="E24" s="5"/>
      <c r="F24" s="5"/>
      <c r="G24" s="5"/>
      <c r="H24" s="5"/>
      <c r="I24" s="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5">
      <c r="A25" s="5"/>
      <c r="B25" s="6"/>
      <c r="C25" s="5"/>
      <c r="D25" s="5"/>
      <c r="E25" s="5"/>
      <c r="F25" s="5"/>
      <c r="G25" s="5"/>
      <c r="H25" s="5"/>
      <c r="I25" s="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5">
      <c r="A26" s="5"/>
      <c r="B26" s="6"/>
      <c r="C26" s="5"/>
      <c r="D26" s="5"/>
      <c r="E26" s="5"/>
      <c r="F26" s="5"/>
      <c r="G26" s="5"/>
      <c r="H26" s="5"/>
      <c r="I26" s="6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5">
      <c r="A27" s="5"/>
      <c r="B27" s="6"/>
      <c r="C27" s="5"/>
      <c r="D27" s="5"/>
      <c r="E27" s="5"/>
      <c r="F27" s="5"/>
      <c r="G27" s="5"/>
      <c r="H27" s="5"/>
      <c r="I27" s="6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25">
      <c r="A28" s="5"/>
      <c r="B28" s="6"/>
      <c r="C28" s="5"/>
      <c r="D28" s="5"/>
      <c r="E28" s="5"/>
      <c r="F28" s="5"/>
      <c r="G28" s="5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25">
      <c r="A29" s="5"/>
      <c r="B29" s="6"/>
      <c r="C29" s="5"/>
      <c r="D29" s="5"/>
      <c r="E29" s="5"/>
      <c r="F29" s="5"/>
      <c r="G29" s="5"/>
      <c r="H29" s="5"/>
      <c r="I29" s="6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25">
      <c r="A30" s="5"/>
      <c r="B30" s="6"/>
      <c r="C30" s="5"/>
      <c r="D30" s="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25">
      <c r="A31" s="5"/>
      <c r="B31" s="6"/>
      <c r="C31" s="5"/>
      <c r="D31" s="5"/>
      <c r="E31" s="5"/>
      <c r="F31" s="5"/>
      <c r="G31" s="5"/>
      <c r="H31" s="5"/>
      <c r="I31" s="6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25">
      <c r="A32" s="5"/>
      <c r="B32" s="6"/>
      <c r="C32" s="5"/>
      <c r="D32" s="5"/>
      <c r="E32" s="5"/>
      <c r="F32" s="5"/>
      <c r="G32" s="5"/>
      <c r="H32" s="5"/>
      <c r="I32" s="6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40" x14ac:dyDescent="0.25">
      <c r="A33" s="5"/>
      <c r="B33" s="6"/>
      <c r="C33" s="5"/>
      <c r="D33" s="5"/>
      <c r="E33" s="5"/>
      <c r="F33" s="5"/>
      <c r="G33" s="5"/>
      <c r="H33" s="5"/>
      <c r="I33" s="6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40" x14ac:dyDescent="0.25">
      <c r="A34" s="5"/>
      <c r="B34" s="6"/>
      <c r="C34" s="5"/>
      <c r="D34" s="5"/>
      <c r="E34" s="5"/>
      <c r="F34" s="5"/>
      <c r="G34" s="5"/>
      <c r="H34" s="5"/>
      <c r="I34" s="6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40" x14ac:dyDescent="0.25">
      <c r="A35" s="5"/>
      <c r="B35" s="6"/>
      <c r="C35" s="5"/>
      <c r="D35" s="5"/>
      <c r="E35" s="5"/>
      <c r="F35" s="5"/>
      <c r="G35" s="5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40" x14ac:dyDescent="0.25">
      <c r="A36" s="5"/>
      <c r="B36" s="6"/>
      <c r="C36" s="5"/>
      <c r="D36" s="5"/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40" x14ac:dyDescent="0.25">
      <c r="A37" s="5"/>
      <c r="B37" s="6"/>
      <c r="C37" s="5"/>
      <c r="D37" s="5"/>
      <c r="E37" s="5"/>
      <c r="F37" s="5"/>
      <c r="G37" s="5"/>
      <c r="H37" s="5"/>
      <c r="I37" s="6"/>
      <c r="J37" s="5"/>
      <c r="K37" s="5"/>
      <c r="L37" s="5"/>
      <c r="M37" s="5"/>
      <c r="N37" s="5"/>
      <c r="O37" s="5"/>
      <c r="P37" s="5"/>
      <c r="R37" s="145"/>
      <c r="S37" s="145"/>
      <c r="T37" s="145"/>
      <c r="U37" s="184"/>
      <c r="V37" s="184"/>
      <c r="W37" s="184"/>
      <c r="X37" s="184"/>
    </row>
    <row r="38" spans="1:40" s="47" customFormat="1" ht="18.75" customHeight="1" x14ac:dyDescent="0.3">
      <c r="A38" s="64"/>
      <c r="B38" s="65"/>
      <c r="C38" s="15"/>
      <c r="D38" s="15"/>
      <c r="E38" s="136" t="s">
        <v>0</v>
      </c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47" t="str">
        <f>IF(AND(G82=2026,K41="January"),"DUE DATE: 02/04/2026",IF(AND(G82=2026,K41="February"),"DUE DATE: 03/04/2026",IF(AND(G82=2026,K41="March"),"DUE DATE: 04/03/2026",IF(AND(G82=2026,K41="April"),"DUE DATE: 05/05/2026",IF(AND(G82=2026,K41="May "),"DUE DATE: 06/03/2026",IF(AND(G82=2026,K41="June"),"DUE DATE: 07/06/2026",IF(AND(G82=2026,K41="July"),"DUE DATE: 08/05/2026",IF(AND(G82=2026,K41="August"),"DUE DATE: 09/03/2026",IF(AND(G82=2026,K41="September"),"DUE DATE: 10/05/2026",IF(AND(G82=2026,K41="October"),"DUE DATE: 11/04/2026",IF(AND(G82=2026,K41="November"),"DUE DATE: 12/03/2026",IF(AND(G82=2026,K41="December"),"DUE DATE: 01/06/2027",""))))))))))))</f>
        <v>DUE DATE: 02/04/2026</v>
      </c>
      <c r="U38" s="147"/>
      <c r="V38" s="147"/>
      <c r="W38" s="147"/>
      <c r="X38" s="66" t="s">
        <v>15</v>
      </c>
      <c r="Y38" s="15"/>
      <c r="Z38" s="45"/>
      <c r="AA38" s="45"/>
      <c r="AB38" s="45"/>
      <c r="AC38" s="45"/>
      <c r="AD38" s="45"/>
      <c r="AE38" s="46"/>
      <c r="AF38" s="46"/>
      <c r="AG38" s="46"/>
    </row>
    <row r="39" spans="1:40" s="16" customFormat="1" ht="12.75" customHeight="1" x14ac:dyDescent="0.2">
      <c r="A39" s="67"/>
      <c r="B39" s="68"/>
      <c r="C39" s="67"/>
      <c r="D39" s="69"/>
      <c r="E39" s="146" t="s">
        <v>79</v>
      </c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8" t="s">
        <v>64</v>
      </c>
      <c r="U39" s="148"/>
      <c r="V39" s="148"/>
      <c r="W39" s="148"/>
      <c r="X39" s="148"/>
      <c r="Y39" s="48"/>
      <c r="Z39" s="49"/>
      <c r="AA39" s="49"/>
      <c r="AB39" s="49"/>
      <c r="AC39" s="49"/>
      <c r="AD39" s="49"/>
      <c r="AE39" s="49"/>
      <c r="AF39" s="49"/>
      <c r="AG39" s="49"/>
    </row>
    <row r="40" spans="1:40" ht="12.75" customHeight="1" x14ac:dyDescent="0.45">
      <c r="A40" s="5"/>
      <c r="B40" s="6"/>
      <c r="C40" s="5"/>
      <c r="D40" s="70"/>
      <c r="E40" s="70"/>
      <c r="F40" s="70"/>
      <c r="G40" s="70"/>
      <c r="H40" s="70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71"/>
      <c r="Y40" s="50"/>
      <c r="Z40" s="17"/>
      <c r="AA40" s="17"/>
      <c r="AB40" s="17"/>
      <c r="AC40" s="17"/>
      <c r="AD40" s="17"/>
      <c r="AE40" s="17"/>
      <c r="AF40" s="17"/>
    </row>
    <row r="41" spans="1:40" s="18" customFormat="1" ht="12" customHeight="1" x14ac:dyDescent="0.25">
      <c r="A41" s="151"/>
      <c r="B41" s="151"/>
      <c r="C41" s="151"/>
      <c r="D41" s="151"/>
      <c r="E41" s="151"/>
      <c r="F41" s="151"/>
      <c r="G41" s="72"/>
      <c r="H41" s="151"/>
      <c r="I41" s="151"/>
      <c r="J41" s="72"/>
      <c r="K41" s="151" t="s">
        <v>51</v>
      </c>
      <c r="L41" s="151"/>
      <c r="M41" s="73"/>
      <c r="N41" s="196">
        <v>46373</v>
      </c>
      <c r="O41" s="196"/>
      <c r="P41" s="74" t="str">
        <f>IF(K41="Dec - Jan",N41+365,"")</f>
        <v/>
      </c>
      <c r="Q41" s="197"/>
      <c r="R41" s="198"/>
      <c r="S41" s="154">
        <v>40</v>
      </c>
      <c r="T41" s="154"/>
      <c r="U41" s="75"/>
      <c r="V41" s="76">
        <f>IF(S41=37.5,ROUND(Q41/162.5,6),IF(S41=40,ROUND(Q41/173.33,6),""))</f>
        <v>0</v>
      </c>
      <c r="W41" s="77"/>
      <c r="X41" s="75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</row>
    <row r="42" spans="1:40" s="18" customFormat="1" ht="11.25" customHeight="1" x14ac:dyDescent="0.25">
      <c r="A42" s="152" t="s">
        <v>17</v>
      </c>
      <c r="B42" s="152"/>
      <c r="C42" s="152"/>
      <c r="D42" s="152"/>
      <c r="E42" s="152"/>
      <c r="F42" s="152"/>
      <c r="G42" s="67"/>
      <c r="H42" s="153" t="s">
        <v>2</v>
      </c>
      <c r="I42" s="153"/>
      <c r="K42" s="152" t="s">
        <v>3</v>
      </c>
      <c r="L42" s="152"/>
      <c r="M42" s="68"/>
      <c r="N42" s="152" t="s">
        <v>4</v>
      </c>
      <c r="O42" s="152"/>
      <c r="P42" s="67"/>
      <c r="Q42" s="182" t="s">
        <v>19</v>
      </c>
      <c r="R42" s="182"/>
      <c r="S42" s="182" t="s">
        <v>20</v>
      </c>
      <c r="T42" s="182"/>
      <c r="U42" s="75"/>
      <c r="V42" s="79" t="s">
        <v>22</v>
      </c>
      <c r="W42" s="79"/>
      <c r="X42" s="75"/>
      <c r="AD42" s="19"/>
      <c r="AE42" s="52"/>
      <c r="AF42" s="20"/>
      <c r="AG42" s="19"/>
      <c r="AH42" s="19"/>
      <c r="AI42" s="16"/>
      <c r="AJ42" s="16"/>
      <c r="AK42" s="52"/>
    </row>
    <row r="43" spans="1:40" s="18" customFormat="1" ht="2.25" customHeight="1" x14ac:dyDescent="0.25">
      <c r="A43" s="75"/>
      <c r="B43" s="80"/>
      <c r="C43" s="67"/>
      <c r="D43" s="75"/>
      <c r="E43" s="81"/>
      <c r="F43" s="81"/>
      <c r="G43" s="75"/>
      <c r="H43" s="75"/>
      <c r="I43" s="80"/>
      <c r="J43" s="156"/>
      <c r="K43" s="156"/>
      <c r="L43" s="156"/>
      <c r="M43" s="156"/>
      <c r="N43" s="156"/>
      <c r="O43" s="156"/>
      <c r="P43" s="156"/>
      <c r="Q43" s="75"/>
      <c r="R43" s="155"/>
      <c r="S43" s="155"/>
      <c r="T43" s="155"/>
      <c r="U43" s="155"/>
      <c r="V43" s="82"/>
      <c r="W43" s="82"/>
      <c r="X43" s="75"/>
      <c r="AD43" s="19"/>
      <c r="AE43" s="52"/>
      <c r="AF43" s="20"/>
      <c r="AG43" s="19"/>
      <c r="AH43" s="19"/>
      <c r="AI43" s="16"/>
      <c r="AJ43" s="16"/>
      <c r="AK43" s="52"/>
    </row>
    <row r="44" spans="1:40" s="53" customFormat="1" ht="30.75" customHeight="1" x14ac:dyDescent="0.25">
      <c r="A44" s="157" t="s">
        <v>37</v>
      </c>
      <c r="B44" s="158"/>
      <c r="C44" s="159"/>
      <c r="D44" s="83" t="s">
        <v>6</v>
      </c>
      <c r="E44" s="83" t="s">
        <v>14</v>
      </c>
      <c r="F44" s="84"/>
      <c r="G44" s="85" t="s">
        <v>1</v>
      </c>
      <c r="H44" s="86" t="s">
        <v>76</v>
      </c>
      <c r="I44" s="160" t="s">
        <v>80</v>
      </c>
      <c r="J44" s="160"/>
      <c r="K44" s="160"/>
      <c r="L44" s="160"/>
      <c r="M44" s="160"/>
      <c r="N44" s="160"/>
      <c r="O44" s="87"/>
      <c r="P44" s="87"/>
      <c r="Q44" s="183" t="s">
        <v>65</v>
      </c>
      <c r="R44" s="183"/>
      <c r="S44" s="183"/>
      <c r="T44" s="183"/>
      <c r="U44" s="183"/>
      <c r="V44" s="149" t="s">
        <v>18</v>
      </c>
      <c r="W44" s="149"/>
      <c r="X44" s="149"/>
      <c r="Y44" s="52"/>
      <c r="Z44" s="20"/>
      <c r="AA44" s="19"/>
      <c r="AB44" s="19"/>
      <c r="AC44" s="16"/>
      <c r="AD44" s="16"/>
      <c r="AE44" s="52"/>
      <c r="AF44" s="18"/>
      <c r="AG44" s="18"/>
      <c r="AH44" s="18"/>
    </row>
    <row r="45" spans="1:40" s="53" customFormat="1" ht="12.95" customHeight="1" x14ac:dyDescent="0.2">
      <c r="A45" s="177" t="str">
        <f>IF(K41="January", "January",IF(K41="February","February",IF(K41="March","March",IF(K41="April","April",IF(K41="May ","May",IF(K41="June","June",IF(K41="July","July",IF(K41="August","August",IF(K41="September","September",IF(K41="October","October",IF(K41="November","November",IF(K41="December","December",""))))))))))))</f>
        <v>January</v>
      </c>
      <c r="B45" s="88" t="str">
        <f>IF(L82=1,"SUN",IF(L82=2,"MON",IF(L82=3,"TUE",IF(L82=4,"WED",IF(L82=5,"THUR",IF(L82=6,"FRI",IF(L82=7,"SAT","")))))))</f>
        <v>THUR</v>
      </c>
      <c r="C45" s="89">
        <v>1</v>
      </c>
      <c r="D45" s="2"/>
      <c r="E45" s="2"/>
      <c r="F45" s="90"/>
      <c r="G45" s="91">
        <f t="shared" ref="G45:G75" si="0">IF(OR(ISBLANK(D45),ISBLANK(E45)),0,IF(NOT(ISBLANK(D45:E45)),IF(AND(E45&gt;0,E45&lt;D45),ROUND(((E45+1)-D45)*24/0.25,0)*0.25,ROUND((E45-D45)*24/0.25,0)*0.25)))</f>
        <v>0</v>
      </c>
      <c r="H45" s="91" t="str">
        <f>IFERROR(IF(((S$41-40)-IF(B45="SAT",SUM(G$45:G45),"")*-1)&lt;=0,"0.00",(S$41-40)-IF(B45="SAT",SUM(G$45:G45),"")*-1),"")</f>
        <v/>
      </c>
      <c r="I45" s="135"/>
      <c r="J45" s="135"/>
      <c r="K45" s="135"/>
      <c r="L45" s="135"/>
      <c r="M45" s="135"/>
      <c r="N45" s="135"/>
      <c r="O45" s="92"/>
      <c r="P45" s="93"/>
      <c r="Q45" s="94"/>
      <c r="R45" s="195" t="s">
        <v>71</v>
      </c>
      <c r="S45" s="195"/>
      <c r="T45" s="195" t="s">
        <v>72</v>
      </c>
      <c r="U45" s="195"/>
      <c r="V45" s="93"/>
      <c r="W45" s="95" t="s">
        <v>50</v>
      </c>
      <c r="X45" s="93"/>
      <c r="Y45" s="54"/>
      <c r="Z45" s="16"/>
      <c r="AA45" s="16"/>
      <c r="AB45" s="16"/>
      <c r="AC45" s="16"/>
      <c r="AD45" s="16"/>
      <c r="AE45" s="16"/>
      <c r="AF45" s="161"/>
      <c r="AG45" s="161"/>
      <c r="AH45" s="161"/>
    </row>
    <row r="46" spans="1:40" s="16" customFormat="1" ht="12.95" customHeight="1" x14ac:dyDescent="0.25">
      <c r="A46" s="178"/>
      <c r="B46" s="96" t="str">
        <f t="shared" ref="B46:B75" si="1">IF(L83=1,"SUN",IF(L83=2,"MON",IF(L83=3,"TUE",IF(L83=4,"WED",IF(L83=5,"THUR",IF(L83=6,"FRI",IF(L83=7,"SAT","")))))))</f>
        <v>FRI</v>
      </c>
      <c r="C46" s="89">
        <f>C45+1</f>
        <v>2</v>
      </c>
      <c r="D46" s="2"/>
      <c r="E46" s="2"/>
      <c r="F46" s="97"/>
      <c r="G46" s="91">
        <f t="shared" si="0"/>
        <v>0</v>
      </c>
      <c r="H46" s="91" t="str">
        <f>IFERROR(IF(((S$41-40)-IF(B46="SAT",SUM(G$45:G46),"")*-1)&lt;=0,"0.00",(S$41-40)-IF(B46="SAT",SUM(G$45:G46),"")*-1),"")</f>
        <v/>
      </c>
      <c r="I46" s="135"/>
      <c r="J46" s="135"/>
      <c r="K46" s="135"/>
      <c r="L46" s="135"/>
      <c r="M46" s="135"/>
      <c r="N46" s="135"/>
      <c r="O46" s="98"/>
      <c r="P46" s="67"/>
      <c r="Q46" s="99" t="s">
        <v>66</v>
      </c>
      <c r="R46" s="142"/>
      <c r="S46" s="142"/>
      <c r="T46" s="142"/>
      <c r="U46" s="142"/>
      <c r="V46" s="100" t="s">
        <v>77</v>
      </c>
      <c r="W46" s="101">
        <f>SUM(H45:H75)</f>
        <v>0</v>
      </c>
      <c r="X46" s="102"/>
      <c r="Y46" s="54"/>
      <c r="AA46" s="21"/>
      <c r="AF46" s="20"/>
      <c r="AG46" s="20"/>
      <c r="AH46" s="20"/>
    </row>
    <row r="47" spans="1:40" s="16" customFormat="1" ht="12.95" customHeight="1" x14ac:dyDescent="0.25">
      <c r="A47" s="178"/>
      <c r="B47" s="96" t="str">
        <f t="shared" si="1"/>
        <v>SAT</v>
      </c>
      <c r="C47" s="89">
        <f t="shared" ref="C47:C57" si="2">C46+1</f>
        <v>3</v>
      </c>
      <c r="D47" s="2"/>
      <c r="E47" s="2"/>
      <c r="F47" s="97"/>
      <c r="G47" s="91">
        <f t="shared" si="0"/>
        <v>0</v>
      </c>
      <c r="H47" s="91" t="str">
        <f>IFERROR(IF(((S$41-40)-IF(B47="SAT",SUM(G$45:G47),"")*-1)&lt;=0,"0.00",(S$41-40)-IF(B47="SAT",SUM(G$45:G47),"")*-1),"")</f>
        <v>0.00</v>
      </c>
      <c r="I47" s="135"/>
      <c r="J47" s="135"/>
      <c r="K47" s="135"/>
      <c r="L47" s="135"/>
      <c r="M47" s="135"/>
      <c r="N47" s="135"/>
      <c r="O47" s="98"/>
      <c r="P47" s="98"/>
      <c r="Q47" s="99" t="s">
        <v>67</v>
      </c>
      <c r="R47" s="143"/>
      <c r="S47" s="144"/>
      <c r="T47" s="143"/>
      <c r="U47" s="144"/>
      <c r="V47" s="72"/>
      <c r="W47" s="72"/>
      <c r="X47" s="67"/>
      <c r="AA47" s="22"/>
      <c r="AB47" s="55"/>
      <c r="AC47" s="56"/>
      <c r="AD47" s="57"/>
      <c r="AE47" s="57"/>
    </row>
    <row r="48" spans="1:40" s="16" customFormat="1" ht="12.95" customHeight="1" x14ac:dyDescent="0.25">
      <c r="A48" s="178"/>
      <c r="B48" s="96" t="str">
        <f t="shared" si="1"/>
        <v>SUN</v>
      </c>
      <c r="C48" s="89">
        <f t="shared" si="2"/>
        <v>4</v>
      </c>
      <c r="D48" s="2"/>
      <c r="E48" s="2"/>
      <c r="F48" s="97"/>
      <c r="G48" s="91">
        <f t="shared" si="0"/>
        <v>0</v>
      </c>
      <c r="H48" s="91" t="str">
        <f>IFERROR(IF(((S$41-40)-IF(B48="SAT",SUM(G$45:G48),"")*-1)&lt;=0,"0.00",(S$41-40)-IF(B48="SAT",SUM(G$45:G48),"")*-1),"")</f>
        <v/>
      </c>
      <c r="I48" s="135"/>
      <c r="J48" s="135"/>
      <c r="K48" s="135"/>
      <c r="L48" s="135"/>
      <c r="M48" s="135"/>
      <c r="N48" s="135"/>
      <c r="O48" s="98"/>
      <c r="P48" s="67"/>
      <c r="Q48" s="99" t="s">
        <v>68</v>
      </c>
      <c r="R48" s="143"/>
      <c r="S48" s="144"/>
      <c r="T48" s="143"/>
      <c r="U48" s="144"/>
      <c r="V48" s="67"/>
      <c r="W48" s="67" t="s">
        <v>73</v>
      </c>
      <c r="X48" s="67"/>
      <c r="AA48" s="21"/>
    </row>
    <row r="49" spans="1:28" s="16" customFormat="1" ht="12.95" customHeight="1" x14ac:dyDescent="0.25">
      <c r="A49" s="178"/>
      <c r="B49" s="96" t="str">
        <f t="shared" si="1"/>
        <v>MON</v>
      </c>
      <c r="C49" s="89">
        <f t="shared" si="2"/>
        <v>5</v>
      </c>
      <c r="D49" s="2"/>
      <c r="E49" s="2"/>
      <c r="F49" s="97"/>
      <c r="G49" s="91">
        <f t="shared" si="0"/>
        <v>0</v>
      </c>
      <c r="H49" s="91" t="str">
        <f>IFERROR(IF(((S$41-40)-IF(B49="SAT",SUM(G$45:G49),"")*-1)&lt;=0,"0.00",(S$41-40)-IF(B49="SAT",SUM(G$45:G49),"")*-1),"")</f>
        <v/>
      </c>
      <c r="I49" s="135"/>
      <c r="J49" s="135"/>
      <c r="K49" s="135"/>
      <c r="L49" s="135"/>
      <c r="M49" s="135"/>
      <c r="N49" s="135"/>
      <c r="O49" s="103"/>
      <c r="P49" s="67"/>
      <c r="Q49" s="99" t="s">
        <v>69</v>
      </c>
      <c r="R49" s="143"/>
      <c r="S49" s="144"/>
      <c r="T49" s="143"/>
      <c r="U49" s="144"/>
      <c r="V49" s="100" t="s">
        <v>78</v>
      </c>
      <c r="W49" s="101">
        <f>Q55-W46</f>
        <v>0</v>
      </c>
      <c r="X49" s="67"/>
    </row>
    <row r="50" spans="1:28" s="16" customFormat="1" ht="12.95" customHeight="1" x14ac:dyDescent="0.25">
      <c r="A50" s="178"/>
      <c r="B50" s="96" t="str">
        <f t="shared" si="1"/>
        <v>TUE</v>
      </c>
      <c r="C50" s="104">
        <f>C49+1</f>
        <v>6</v>
      </c>
      <c r="D50" s="2"/>
      <c r="E50" s="2"/>
      <c r="F50" s="97"/>
      <c r="G50" s="91">
        <f t="shared" si="0"/>
        <v>0</v>
      </c>
      <c r="H50" s="91" t="str">
        <f>IFERROR(IF(((S$41-40)-IF(B50="SAT",SUM(G$45:G50),"")*-1)&lt;=0,"0.00",(S$41-40)-IF(B50="SAT",SUM(G$45:G50),"")*-1),"")</f>
        <v/>
      </c>
      <c r="I50" s="135"/>
      <c r="J50" s="135"/>
      <c r="K50" s="135"/>
      <c r="L50" s="135"/>
      <c r="M50" s="135"/>
      <c r="N50" s="135"/>
      <c r="O50" s="98"/>
      <c r="P50" s="67"/>
      <c r="Q50" s="99" t="s">
        <v>70</v>
      </c>
      <c r="R50" s="142"/>
      <c r="S50" s="142"/>
      <c r="T50" s="142"/>
      <c r="U50" s="142"/>
      <c r="V50" s="67"/>
      <c r="W50" s="67"/>
      <c r="X50" s="67"/>
      <c r="Y50" s="58"/>
      <c r="Z50" s="58"/>
      <c r="AA50" s="58"/>
      <c r="AB50" s="58"/>
    </row>
    <row r="51" spans="1:28" s="16" customFormat="1" ht="12.95" customHeight="1" x14ac:dyDescent="0.25">
      <c r="A51" s="178"/>
      <c r="B51" s="96" t="str">
        <f t="shared" si="1"/>
        <v>WED</v>
      </c>
      <c r="C51" s="89">
        <f>C50+1</f>
        <v>7</v>
      </c>
      <c r="D51" s="2"/>
      <c r="E51" s="2"/>
      <c r="F51" s="97"/>
      <c r="G51" s="91">
        <f t="shared" si="0"/>
        <v>0</v>
      </c>
      <c r="H51" s="91" t="str">
        <f>IFERROR(IF(((S$41-40)-IF(B51="SAT",SUM(G$45:G51),"")*-1)&lt;=0,"0.00",(S$41-40)-IF(B51="SAT",SUM(G$45:G51),"")*-1),"")</f>
        <v/>
      </c>
      <c r="I51" s="135"/>
      <c r="J51" s="135"/>
      <c r="K51" s="135"/>
      <c r="L51" s="135"/>
      <c r="M51" s="135"/>
      <c r="N51" s="135"/>
      <c r="O51" s="98"/>
      <c r="P51" s="67"/>
      <c r="Q51" s="99" t="s">
        <v>83</v>
      </c>
      <c r="R51" s="142"/>
      <c r="S51" s="142"/>
      <c r="T51" s="142"/>
      <c r="U51" s="142"/>
      <c r="V51" s="67"/>
      <c r="W51" s="67"/>
      <c r="X51" s="67"/>
      <c r="Y51" s="57"/>
      <c r="Z51" s="57"/>
      <c r="AA51" s="62"/>
      <c r="AB51" s="62"/>
    </row>
    <row r="52" spans="1:28" s="16" customFormat="1" ht="12.95" customHeight="1" x14ac:dyDescent="0.25">
      <c r="A52" s="178"/>
      <c r="B52" s="96" t="str">
        <f t="shared" si="1"/>
        <v>THUR</v>
      </c>
      <c r="C52" s="89">
        <f t="shared" si="2"/>
        <v>8</v>
      </c>
      <c r="D52" s="2"/>
      <c r="E52" s="2"/>
      <c r="F52" s="97"/>
      <c r="G52" s="91">
        <f t="shared" si="0"/>
        <v>0</v>
      </c>
      <c r="H52" s="91" t="str">
        <f t="shared" ref="H52:H71" si="3">IFERROR(IF(((S$41-40)-IF(B52="SAT",SUM(G46:G52),"")*-1)&lt;=0,"0.00",(S$41-40)-IF(B52="SAT",SUM(G46:G52),"")*-1),"")</f>
        <v/>
      </c>
      <c r="I52" s="135"/>
      <c r="J52" s="135"/>
      <c r="K52" s="135"/>
      <c r="L52" s="135"/>
      <c r="M52" s="135"/>
      <c r="N52" s="135"/>
      <c r="O52" s="98"/>
      <c r="P52" s="67"/>
      <c r="Q52" s="99" t="s">
        <v>84</v>
      </c>
      <c r="R52" s="143"/>
      <c r="S52" s="144"/>
      <c r="T52" s="143"/>
      <c r="U52" s="144"/>
      <c r="V52" s="67"/>
      <c r="W52" s="67"/>
      <c r="X52" s="67"/>
      <c r="Y52" s="57"/>
      <c r="Z52" s="57"/>
      <c r="AA52" s="63"/>
      <c r="AB52" s="63"/>
    </row>
    <row r="53" spans="1:28" s="16" customFormat="1" ht="12.95" customHeight="1" x14ac:dyDescent="0.2">
      <c r="A53" s="178"/>
      <c r="B53" s="96" t="str">
        <f t="shared" si="1"/>
        <v>FRI</v>
      </c>
      <c r="C53" s="89">
        <f t="shared" si="2"/>
        <v>9</v>
      </c>
      <c r="D53" s="2"/>
      <c r="E53" s="2"/>
      <c r="F53" s="97"/>
      <c r="G53" s="91">
        <f t="shared" si="0"/>
        <v>0</v>
      </c>
      <c r="H53" s="91" t="str">
        <f t="shared" si="3"/>
        <v/>
      </c>
      <c r="I53" s="135"/>
      <c r="J53" s="135"/>
      <c r="K53" s="135"/>
      <c r="L53" s="135"/>
      <c r="M53" s="135"/>
      <c r="N53" s="135"/>
      <c r="O53" s="98"/>
      <c r="P53" s="181" t="s">
        <v>18</v>
      </c>
      <c r="Q53" s="181"/>
      <c r="R53" s="181"/>
      <c r="S53" s="181"/>
      <c r="T53" s="181"/>
      <c r="U53" s="181"/>
      <c r="V53" s="181"/>
      <c r="W53" s="181"/>
      <c r="X53" s="181"/>
      <c r="Y53" s="57"/>
      <c r="Z53" s="57"/>
      <c r="AA53" s="57"/>
      <c r="AB53" s="57"/>
    </row>
    <row r="54" spans="1:28" s="16" customFormat="1" ht="12.95" customHeight="1" x14ac:dyDescent="0.2">
      <c r="A54" s="178"/>
      <c r="B54" s="96" t="str">
        <f t="shared" si="1"/>
        <v>SAT</v>
      </c>
      <c r="C54" s="89">
        <f t="shared" si="2"/>
        <v>10</v>
      </c>
      <c r="D54" s="2"/>
      <c r="E54" s="2"/>
      <c r="F54" s="97"/>
      <c r="G54" s="91">
        <f t="shared" si="0"/>
        <v>0</v>
      </c>
      <c r="H54" s="91" t="str">
        <f t="shared" si="3"/>
        <v>0.00</v>
      </c>
      <c r="I54" s="135"/>
      <c r="J54" s="135"/>
      <c r="K54" s="135"/>
      <c r="L54" s="135"/>
      <c r="M54" s="135"/>
      <c r="N54" s="135"/>
      <c r="O54" s="98"/>
      <c r="P54" s="105"/>
      <c r="Q54" s="106"/>
      <c r="R54" s="106"/>
      <c r="S54" s="199" t="str">
        <f>IF(S55=95,"*Levi Rate*","")</f>
        <v/>
      </c>
      <c r="T54" s="199"/>
      <c r="U54" s="106"/>
      <c r="V54" s="106"/>
      <c r="W54" s="106"/>
      <c r="X54" s="107"/>
      <c r="Y54" s="57"/>
      <c r="Z54" s="57"/>
      <c r="AA54" s="57"/>
      <c r="AB54" s="57"/>
    </row>
    <row r="55" spans="1:28" s="16" customFormat="1" ht="12.95" customHeight="1" x14ac:dyDescent="0.2">
      <c r="A55" s="178"/>
      <c r="B55" s="96" t="str">
        <f t="shared" si="1"/>
        <v>SUN</v>
      </c>
      <c r="C55" s="89">
        <f t="shared" si="2"/>
        <v>11</v>
      </c>
      <c r="D55" s="2"/>
      <c r="E55" s="2"/>
      <c r="F55" s="97"/>
      <c r="G55" s="91">
        <f t="shared" si="0"/>
        <v>0</v>
      </c>
      <c r="H55" s="91" t="str">
        <f t="shared" si="3"/>
        <v/>
      </c>
      <c r="I55" s="135"/>
      <c r="J55" s="135"/>
      <c r="K55" s="135"/>
      <c r="L55" s="135"/>
      <c r="M55" s="135"/>
      <c r="N55" s="135"/>
      <c r="O55" s="98"/>
      <c r="P55" s="108"/>
      <c r="Q55" s="109">
        <f>SUM(G45:G75)</f>
        <v>0</v>
      </c>
      <c r="R55" s="110" t="s">
        <v>23</v>
      </c>
      <c r="S55" s="167">
        <f>IFERROR(IF(AND(V41*1.5&lt;95,V44="Levi Event"),95,ROUND(V41*1.5,6)),"")</f>
        <v>0</v>
      </c>
      <c r="T55" s="167"/>
      <c r="U55" s="111" t="s">
        <v>24</v>
      </c>
      <c r="V55" s="164">
        <f>IFERROR(ROUND(S55*Q55,2),"")</f>
        <v>0</v>
      </c>
      <c r="W55" s="164"/>
      <c r="X55" s="112"/>
      <c r="Y55" s="57"/>
      <c r="Z55" s="57"/>
      <c r="AA55" s="57"/>
      <c r="AB55" s="57"/>
    </row>
    <row r="56" spans="1:28" s="16" customFormat="1" ht="12.95" customHeight="1" x14ac:dyDescent="0.2">
      <c r="A56" s="178"/>
      <c r="B56" s="96" t="str">
        <f t="shared" si="1"/>
        <v>MON</v>
      </c>
      <c r="C56" s="89">
        <f t="shared" si="2"/>
        <v>12</v>
      </c>
      <c r="D56" s="2"/>
      <c r="E56" s="2"/>
      <c r="F56" s="97"/>
      <c r="G56" s="91">
        <f t="shared" si="0"/>
        <v>0</v>
      </c>
      <c r="H56" s="91" t="str">
        <f t="shared" si="3"/>
        <v/>
      </c>
      <c r="I56" s="135"/>
      <c r="J56" s="135"/>
      <c r="K56" s="135"/>
      <c r="L56" s="135"/>
      <c r="M56" s="135"/>
      <c r="N56" s="135"/>
      <c r="O56" s="98"/>
      <c r="P56" s="113"/>
      <c r="Q56" s="110" t="s">
        <v>31</v>
      </c>
      <c r="R56" s="111"/>
      <c r="S56" s="169" t="s">
        <v>21</v>
      </c>
      <c r="T56" s="169"/>
      <c r="U56" s="114"/>
      <c r="V56" s="165" t="s">
        <v>32</v>
      </c>
      <c r="W56" s="165"/>
      <c r="X56" s="115"/>
    </row>
    <row r="57" spans="1:28" s="16" customFormat="1" ht="12.95" customHeight="1" x14ac:dyDescent="0.2">
      <c r="A57" s="178"/>
      <c r="B57" s="96" t="str">
        <f t="shared" si="1"/>
        <v>TUE</v>
      </c>
      <c r="C57" s="104">
        <f t="shared" si="2"/>
        <v>13</v>
      </c>
      <c r="D57" s="2"/>
      <c r="E57" s="2"/>
      <c r="F57" s="97"/>
      <c r="G57" s="91">
        <f t="shared" si="0"/>
        <v>0</v>
      </c>
      <c r="H57" s="91" t="str">
        <f t="shared" si="3"/>
        <v/>
      </c>
      <c r="I57" s="135"/>
      <c r="J57" s="135"/>
      <c r="K57" s="135"/>
      <c r="L57" s="135"/>
      <c r="M57" s="135"/>
      <c r="N57" s="135"/>
      <c r="O57" s="98"/>
      <c r="P57" s="116"/>
      <c r="Q57" s="117"/>
      <c r="R57" s="117"/>
      <c r="S57" s="117"/>
      <c r="T57" s="117"/>
      <c r="U57" s="117"/>
      <c r="V57" s="166"/>
      <c r="W57" s="166"/>
      <c r="X57" s="118"/>
      <c r="Y57" s="57"/>
      <c r="Z57" s="57"/>
      <c r="AA57" s="57"/>
      <c r="AB57" s="57"/>
    </row>
    <row r="58" spans="1:28" s="16" customFormat="1" ht="12.95" customHeight="1" x14ac:dyDescent="0.2">
      <c r="A58" s="178"/>
      <c r="B58" s="96" t="str">
        <f t="shared" si="1"/>
        <v>WED</v>
      </c>
      <c r="C58" s="89">
        <f>C57+1</f>
        <v>14</v>
      </c>
      <c r="D58" s="2"/>
      <c r="E58" s="2"/>
      <c r="F58" s="97"/>
      <c r="G58" s="91">
        <f t="shared" si="0"/>
        <v>0</v>
      </c>
      <c r="H58" s="91" t="str">
        <f t="shared" si="3"/>
        <v/>
      </c>
      <c r="I58" s="135"/>
      <c r="J58" s="135"/>
      <c r="K58" s="135"/>
      <c r="L58" s="135"/>
      <c r="M58" s="135"/>
      <c r="N58" s="135"/>
      <c r="O58" s="98"/>
      <c r="P58" s="170" t="s">
        <v>25</v>
      </c>
      <c r="Q58" s="171"/>
      <c r="R58" s="168" t="s">
        <v>26</v>
      </c>
      <c r="S58" s="168"/>
      <c r="T58" s="168" t="s">
        <v>27</v>
      </c>
      <c r="U58" s="168"/>
      <c r="V58" s="119" t="s">
        <v>28</v>
      </c>
      <c r="W58" s="119" t="s">
        <v>48</v>
      </c>
      <c r="X58" s="119" t="s">
        <v>36</v>
      </c>
      <c r="Y58" s="57"/>
      <c r="Z58" s="57"/>
      <c r="AA58" s="57"/>
      <c r="AB58" s="57"/>
    </row>
    <row r="59" spans="1:28" s="16" customFormat="1" ht="12.95" customHeight="1" x14ac:dyDescent="0.2">
      <c r="A59" s="178"/>
      <c r="B59" s="96" t="str">
        <f t="shared" si="1"/>
        <v>THUR</v>
      </c>
      <c r="C59" s="89">
        <f t="shared" ref="C59:C72" si="4">C58+1</f>
        <v>15</v>
      </c>
      <c r="D59" s="2"/>
      <c r="E59" s="2"/>
      <c r="F59" s="97"/>
      <c r="G59" s="91">
        <f t="shared" si="0"/>
        <v>0</v>
      </c>
      <c r="H59" s="91" t="str">
        <f t="shared" si="3"/>
        <v/>
      </c>
      <c r="I59" s="135"/>
      <c r="J59" s="135"/>
      <c r="K59" s="135"/>
      <c r="L59" s="135"/>
      <c r="M59" s="135"/>
      <c r="N59" s="135"/>
      <c r="O59" s="98"/>
      <c r="P59" s="162"/>
      <c r="Q59" s="163"/>
      <c r="R59" s="162"/>
      <c r="S59" s="163"/>
      <c r="T59" s="154"/>
      <c r="U59" s="154"/>
      <c r="V59" s="3"/>
      <c r="W59" s="3"/>
      <c r="X59" s="4"/>
    </row>
    <row r="60" spans="1:28" s="16" customFormat="1" ht="12.95" customHeight="1" x14ac:dyDescent="0.2">
      <c r="A60" s="178"/>
      <c r="B60" s="120" t="str">
        <f t="shared" si="1"/>
        <v>FRI</v>
      </c>
      <c r="C60" s="89">
        <f t="shared" si="4"/>
        <v>16</v>
      </c>
      <c r="D60" s="2"/>
      <c r="E60" s="2"/>
      <c r="F60" s="97"/>
      <c r="G60" s="91">
        <f t="shared" si="0"/>
        <v>0</v>
      </c>
      <c r="H60" s="91" t="str">
        <f t="shared" si="3"/>
        <v/>
      </c>
      <c r="I60" s="135"/>
      <c r="J60" s="135"/>
      <c r="K60" s="135"/>
      <c r="L60" s="135"/>
      <c r="M60" s="135"/>
      <c r="N60" s="135"/>
      <c r="O60" s="98"/>
      <c r="P60" s="162"/>
      <c r="Q60" s="163"/>
      <c r="R60" s="162"/>
      <c r="S60" s="163"/>
      <c r="T60" s="154"/>
      <c r="U60" s="154"/>
      <c r="V60" s="3"/>
      <c r="W60" s="3"/>
      <c r="X60" s="4"/>
      <c r="Y60" s="57"/>
      <c r="Z60" s="57"/>
      <c r="AA60" s="57"/>
      <c r="AB60" s="57"/>
    </row>
    <row r="61" spans="1:28" s="16" customFormat="1" ht="12.95" customHeight="1" x14ac:dyDescent="0.2">
      <c r="A61" s="178"/>
      <c r="B61" s="96" t="str">
        <f t="shared" si="1"/>
        <v>SAT</v>
      </c>
      <c r="C61" s="104">
        <f t="shared" si="4"/>
        <v>17</v>
      </c>
      <c r="D61" s="2"/>
      <c r="E61" s="2"/>
      <c r="F61" s="97"/>
      <c r="G61" s="91">
        <f t="shared" si="0"/>
        <v>0</v>
      </c>
      <c r="H61" s="91" t="str">
        <f t="shared" si="3"/>
        <v>0.00</v>
      </c>
      <c r="I61" s="135"/>
      <c r="J61" s="135"/>
      <c r="K61" s="135"/>
      <c r="L61" s="135"/>
      <c r="M61" s="135"/>
      <c r="N61" s="135"/>
      <c r="O61" s="98"/>
      <c r="P61" s="162"/>
      <c r="Q61" s="163"/>
      <c r="R61" s="162"/>
      <c r="S61" s="163"/>
      <c r="T61" s="154"/>
      <c r="U61" s="154"/>
      <c r="V61" s="3"/>
      <c r="W61" s="3"/>
      <c r="X61" s="4"/>
      <c r="Y61" s="57"/>
      <c r="Z61" s="57"/>
      <c r="AA61" s="57"/>
      <c r="AB61" s="57"/>
    </row>
    <row r="62" spans="1:28" s="16" customFormat="1" ht="12.95" customHeight="1" x14ac:dyDescent="0.2">
      <c r="A62" s="178"/>
      <c r="B62" s="96" t="str">
        <f t="shared" si="1"/>
        <v>SUN</v>
      </c>
      <c r="C62" s="89">
        <f t="shared" si="4"/>
        <v>18</v>
      </c>
      <c r="D62" s="2"/>
      <c r="E62" s="2"/>
      <c r="F62" s="97"/>
      <c r="G62" s="91">
        <f t="shared" si="0"/>
        <v>0</v>
      </c>
      <c r="H62" s="91" t="str">
        <f t="shared" si="3"/>
        <v/>
      </c>
      <c r="I62" s="135"/>
      <c r="J62" s="135"/>
      <c r="K62" s="135"/>
      <c r="L62" s="135"/>
      <c r="M62" s="135"/>
      <c r="N62" s="135"/>
      <c r="O62" s="98"/>
      <c r="P62" s="67"/>
      <c r="Q62" s="67"/>
      <c r="R62" s="67"/>
      <c r="S62" s="67"/>
      <c r="T62" s="67"/>
      <c r="U62" s="67"/>
      <c r="V62" s="67"/>
      <c r="W62" s="67"/>
      <c r="X62" s="67"/>
      <c r="Y62" s="57"/>
      <c r="Z62" s="59"/>
      <c r="AA62" s="57"/>
      <c r="AB62" s="57"/>
    </row>
    <row r="63" spans="1:28" s="16" customFormat="1" ht="12.95" customHeight="1" x14ac:dyDescent="0.2">
      <c r="A63" s="178"/>
      <c r="B63" s="96" t="str">
        <f t="shared" si="1"/>
        <v>MON</v>
      </c>
      <c r="C63" s="89">
        <f t="shared" si="4"/>
        <v>19</v>
      </c>
      <c r="D63" s="2"/>
      <c r="E63" s="2"/>
      <c r="F63" s="97"/>
      <c r="G63" s="91">
        <f t="shared" si="0"/>
        <v>0</v>
      </c>
      <c r="H63" s="91" t="str">
        <f t="shared" si="3"/>
        <v/>
      </c>
      <c r="I63" s="135"/>
      <c r="J63" s="135"/>
      <c r="K63" s="135"/>
      <c r="L63" s="135"/>
      <c r="M63" s="135"/>
      <c r="N63" s="135"/>
      <c r="O63" s="98"/>
      <c r="P63" s="180" t="s">
        <v>63</v>
      </c>
      <c r="Q63" s="180"/>
      <c r="R63" s="180"/>
      <c r="S63" s="180"/>
      <c r="T63" s="180"/>
      <c r="U63" s="180"/>
      <c r="V63" s="180"/>
      <c r="W63" s="180"/>
      <c r="X63" s="180"/>
    </row>
    <row r="64" spans="1:28" s="16" customFormat="1" ht="12.95" customHeight="1" x14ac:dyDescent="0.2">
      <c r="A64" s="178"/>
      <c r="B64" s="96" t="str">
        <f t="shared" si="1"/>
        <v>TUE</v>
      </c>
      <c r="C64" s="89">
        <f t="shared" si="4"/>
        <v>20</v>
      </c>
      <c r="D64" s="2"/>
      <c r="E64" s="2"/>
      <c r="F64" s="97"/>
      <c r="G64" s="91">
        <f t="shared" si="0"/>
        <v>0</v>
      </c>
      <c r="H64" s="91" t="str">
        <f t="shared" si="3"/>
        <v/>
      </c>
      <c r="I64" s="135"/>
      <c r="J64" s="135"/>
      <c r="K64" s="135"/>
      <c r="L64" s="135"/>
      <c r="M64" s="135"/>
      <c r="N64" s="135"/>
      <c r="O64" s="98"/>
      <c r="P64" s="186"/>
      <c r="Q64" s="187"/>
      <c r="R64" s="187"/>
      <c r="S64" s="187"/>
      <c r="T64" s="187"/>
      <c r="U64" s="187"/>
      <c r="V64" s="187"/>
      <c r="W64" s="187"/>
      <c r="X64" s="188"/>
      <c r="Y64" s="23"/>
      <c r="Z64" s="23"/>
      <c r="AA64" s="23"/>
      <c r="AB64" s="23"/>
    </row>
    <row r="65" spans="1:28" s="16" customFormat="1" ht="12.95" customHeight="1" x14ac:dyDescent="0.2">
      <c r="A65" s="178"/>
      <c r="B65" s="96" t="str">
        <f t="shared" si="1"/>
        <v>WED</v>
      </c>
      <c r="C65" s="89">
        <f t="shared" si="4"/>
        <v>21</v>
      </c>
      <c r="D65" s="2"/>
      <c r="E65" s="2"/>
      <c r="F65" s="97"/>
      <c r="G65" s="91">
        <f t="shared" si="0"/>
        <v>0</v>
      </c>
      <c r="H65" s="91" t="str">
        <f t="shared" si="3"/>
        <v/>
      </c>
      <c r="I65" s="135"/>
      <c r="J65" s="135"/>
      <c r="K65" s="135"/>
      <c r="L65" s="135"/>
      <c r="M65" s="135"/>
      <c r="N65" s="135"/>
      <c r="O65" s="98"/>
      <c r="P65" s="189"/>
      <c r="Q65" s="190"/>
      <c r="R65" s="190"/>
      <c r="S65" s="190"/>
      <c r="T65" s="190"/>
      <c r="U65" s="190"/>
      <c r="V65" s="190"/>
      <c r="W65" s="190"/>
      <c r="X65" s="191"/>
      <c r="Y65" s="60"/>
      <c r="Z65" s="60"/>
      <c r="AA65" s="60"/>
      <c r="AB65" s="60"/>
    </row>
    <row r="66" spans="1:28" s="16" customFormat="1" ht="12.95" customHeight="1" x14ac:dyDescent="0.2">
      <c r="A66" s="178"/>
      <c r="B66" s="96" t="str">
        <f t="shared" si="1"/>
        <v>THUR</v>
      </c>
      <c r="C66" s="89">
        <f t="shared" si="4"/>
        <v>22</v>
      </c>
      <c r="D66" s="2"/>
      <c r="E66" s="2"/>
      <c r="F66" s="97"/>
      <c r="G66" s="91">
        <f t="shared" si="0"/>
        <v>0</v>
      </c>
      <c r="H66" s="91" t="str">
        <f t="shared" si="3"/>
        <v/>
      </c>
      <c r="I66" s="135"/>
      <c r="J66" s="135"/>
      <c r="K66" s="135"/>
      <c r="L66" s="135"/>
      <c r="M66" s="135"/>
      <c r="N66" s="135"/>
      <c r="O66" s="98"/>
      <c r="P66" s="189"/>
      <c r="Q66" s="190"/>
      <c r="R66" s="190"/>
      <c r="S66" s="190"/>
      <c r="T66" s="190"/>
      <c r="U66" s="190"/>
      <c r="V66" s="190"/>
      <c r="W66" s="190"/>
      <c r="X66" s="191"/>
      <c r="Y66" s="60"/>
      <c r="Z66" s="60"/>
      <c r="AA66" s="60"/>
      <c r="AB66" s="60"/>
    </row>
    <row r="67" spans="1:28" s="16" customFormat="1" ht="12.95" customHeight="1" x14ac:dyDescent="0.2">
      <c r="A67" s="178"/>
      <c r="B67" s="96" t="str">
        <f t="shared" si="1"/>
        <v>FRI</v>
      </c>
      <c r="C67" s="89">
        <f t="shared" si="4"/>
        <v>23</v>
      </c>
      <c r="D67" s="2"/>
      <c r="E67" s="2"/>
      <c r="F67" s="97"/>
      <c r="G67" s="91">
        <f t="shared" si="0"/>
        <v>0</v>
      </c>
      <c r="H67" s="91" t="str">
        <f t="shared" si="3"/>
        <v/>
      </c>
      <c r="I67" s="135"/>
      <c r="J67" s="135"/>
      <c r="K67" s="135"/>
      <c r="L67" s="135"/>
      <c r="M67" s="135"/>
      <c r="N67" s="135"/>
      <c r="O67" s="98"/>
      <c r="P67" s="189"/>
      <c r="Q67" s="190"/>
      <c r="R67" s="190"/>
      <c r="S67" s="190"/>
      <c r="T67" s="190"/>
      <c r="U67" s="190"/>
      <c r="V67" s="190"/>
      <c r="W67" s="190"/>
      <c r="X67" s="191"/>
      <c r="Y67" s="58"/>
      <c r="Z67" s="58"/>
      <c r="AA67" s="58"/>
      <c r="AB67" s="58"/>
    </row>
    <row r="68" spans="1:28" s="16" customFormat="1" ht="12.95" customHeight="1" x14ac:dyDescent="0.2">
      <c r="A68" s="178"/>
      <c r="B68" s="96" t="str">
        <f t="shared" si="1"/>
        <v>SAT</v>
      </c>
      <c r="C68" s="89">
        <f t="shared" si="4"/>
        <v>24</v>
      </c>
      <c r="D68" s="2"/>
      <c r="E68" s="2"/>
      <c r="F68" s="97"/>
      <c r="G68" s="91">
        <f t="shared" si="0"/>
        <v>0</v>
      </c>
      <c r="H68" s="91" t="str">
        <f t="shared" si="3"/>
        <v>0.00</v>
      </c>
      <c r="I68" s="135"/>
      <c r="J68" s="135"/>
      <c r="K68" s="135"/>
      <c r="L68" s="135"/>
      <c r="M68" s="135"/>
      <c r="N68" s="135"/>
      <c r="O68" s="98"/>
      <c r="P68" s="189"/>
      <c r="Q68" s="190"/>
      <c r="R68" s="190"/>
      <c r="S68" s="190"/>
      <c r="T68" s="190"/>
      <c r="U68" s="190"/>
      <c r="V68" s="190"/>
      <c r="W68" s="190"/>
      <c r="X68" s="191"/>
      <c r="Y68" s="58"/>
      <c r="Z68" s="58"/>
      <c r="AA68" s="58"/>
      <c r="AB68" s="58"/>
    </row>
    <row r="69" spans="1:28" s="16" customFormat="1" ht="12.95" customHeight="1" x14ac:dyDescent="0.2">
      <c r="A69" s="178"/>
      <c r="B69" s="96" t="str">
        <f t="shared" si="1"/>
        <v>SUN</v>
      </c>
      <c r="C69" s="89">
        <f t="shared" si="4"/>
        <v>25</v>
      </c>
      <c r="D69" s="2"/>
      <c r="E69" s="2"/>
      <c r="F69" s="97"/>
      <c r="G69" s="91">
        <f t="shared" si="0"/>
        <v>0</v>
      </c>
      <c r="H69" s="91" t="str">
        <f t="shared" si="3"/>
        <v/>
      </c>
      <c r="I69" s="135"/>
      <c r="J69" s="135"/>
      <c r="K69" s="135"/>
      <c r="L69" s="135"/>
      <c r="M69" s="135"/>
      <c r="N69" s="135"/>
      <c r="O69" s="98"/>
      <c r="P69" s="189"/>
      <c r="Q69" s="190"/>
      <c r="R69" s="190"/>
      <c r="S69" s="190"/>
      <c r="T69" s="190"/>
      <c r="U69" s="190"/>
      <c r="V69" s="190"/>
      <c r="W69" s="190"/>
      <c r="X69" s="191"/>
    </row>
    <row r="70" spans="1:28" s="16" customFormat="1" ht="12.95" customHeight="1" x14ac:dyDescent="0.2">
      <c r="A70" s="178"/>
      <c r="B70" s="96" t="str">
        <f t="shared" si="1"/>
        <v>MON</v>
      </c>
      <c r="C70" s="89">
        <f t="shared" si="4"/>
        <v>26</v>
      </c>
      <c r="D70" s="2"/>
      <c r="E70" s="2"/>
      <c r="F70" s="97"/>
      <c r="G70" s="91">
        <f t="shared" si="0"/>
        <v>0</v>
      </c>
      <c r="H70" s="91" t="str">
        <f t="shared" si="3"/>
        <v/>
      </c>
      <c r="I70" s="135"/>
      <c r="J70" s="135"/>
      <c r="K70" s="135"/>
      <c r="L70" s="135"/>
      <c r="M70" s="135"/>
      <c r="N70" s="135"/>
      <c r="O70" s="98"/>
      <c r="P70" s="192"/>
      <c r="Q70" s="193"/>
      <c r="R70" s="193"/>
      <c r="S70" s="193"/>
      <c r="T70" s="193"/>
      <c r="U70" s="193"/>
      <c r="V70" s="193"/>
      <c r="W70" s="193"/>
      <c r="X70" s="194"/>
    </row>
    <row r="71" spans="1:28" s="16" customFormat="1" ht="12.95" customHeight="1" x14ac:dyDescent="0.2">
      <c r="A71" s="178"/>
      <c r="B71" s="96" t="str">
        <f t="shared" si="1"/>
        <v>TUE</v>
      </c>
      <c r="C71" s="89">
        <f t="shared" si="4"/>
        <v>27</v>
      </c>
      <c r="D71" s="2"/>
      <c r="E71" s="2"/>
      <c r="F71" s="97"/>
      <c r="G71" s="91">
        <f t="shared" si="0"/>
        <v>0</v>
      </c>
      <c r="H71" s="91" t="str">
        <f t="shared" si="3"/>
        <v/>
      </c>
      <c r="I71" s="135"/>
      <c r="J71" s="135"/>
      <c r="K71" s="135"/>
      <c r="L71" s="135"/>
      <c r="M71" s="135"/>
      <c r="N71" s="135"/>
      <c r="O71" s="98"/>
      <c r="Q71" s="121"/>
      <c r="R71" s="121"/>
      <c r="S71" s="121"/>
      <c r="T71" s="121"/>
      <c r="U71" s="121"/>
      <c r="V71" s="121"/>
      <c r="W71" s="121"/>
      <c r="X71" s="121"/>
    </row>
    <row r="72" spans="1:28" s="16" customFormat="1" ht="12.95" customHeight="1" x14ac:dyDescent="0.2">
      <c r="A72" s="178"/>
      <c r="B72" s="96" t="str">
        <f t="shared" si="1"/>
        <v>WED</v>
      </c>
      <c r="C72" s="89">
        <f t="shared" si="4"/>
        <v>28</v>
      </c>
      <c r="D72" s="2"/>
      <c r="E72" s="2"/>
      <c r="F72" s="97"/>
      <c r="G72" s="91">
        <f t="shared" si="0"/>
        <v>0</v>
      </c>
      <c r="H72" s="91" t="str">
        <f>IFERROR(IF(OR(C73="XX",B72="SAT"),IF(AND(SUM(G66:G72)-(40-S$41)&gt;0,B72="SAT"),SUM(G66:G72)-(40-S$41),IF(AND(SUM(G66:G72)-(40-S$41)&lt;=0,B72="SAT"),"0.00",IF(AND(G72-(40-S$41)&gt;0,B72="SUN"),G72-(40-S$41),IF(AND(G72-(40-S$41)&lt;=0,B72="SUN"),"0.00",IF(AND(SUM(G71:G72)-(40-S$41)&gt;0,B72="MON"),SUM(G71:G72)-(40-S$41),IF(AND(SUM(G71:G72)-(40-S$41)&lt;=0,B72="MON"),"0.00",IF(AND(SUM(G70:G72)-(40-S$41)&gt;0,B72="TUE"),SUM(G70:G72)-(40-S$41),IF(AND(SUM(G70:G72)-(40-S$41)&lt;=0,B72="TUE"),"0.00",IF(AND(SUM(G69:G72)-(40-S$41)&gt;0,B72="WED"),SUM(G69:G72)-(40-S$41),IF(AND(SUM(G69:G72)-(40-S$41)&lt;=0,B72="WED"),"0.00",IF(AND(SUM(G68:G72)-(40-S$41)&gt;0,B72="THUR"),SUM(G68:G72)-(40-S$41),IF(AND(SUM(G68:G72)-(40-S$41)&lt;=0,B72="THUR"),"0.00",IF(AND(SUM(G67:G72)-(40-S$41)&gt;0,B72="FRI"),SUM(G67:G72)-(40-S$41),IF(AND(SUM(G67:G72)-(40-S$41)&lt;=0,B72="FRI"),"0.00",)))))))))))))),""),"")</f>
        <v/>
      </c>
      <c r="I72" s="135"/>
      <c r="J72" s="135"/>
      <c r="K72" s="135"/>
      <c r="L72" s="135"/>
      <c r="M72" s="135"/>
      <c r="N72" s="135"/>
      <c r="O72" s="98"/>
      <c r="P72" s="185" t="s">
        <v>45</v>
      </c>
      <c r="Q72" s="185"/>
      <c r="R72" s="185"/>
      <c r="S72" s="185"/>
      <c r="T72" s="185"/>
      <c r="U72" s="185"/>
      <c r="V72" s="185"/>
      <c r="W72" s="185"/>
      <c r="X72" s="185"/>
    </row>
    <row r="73" spans="1:28" s="16" customFormat="1" ht="12.95" customHeight="1" x14ac:dyDescent="0.2">
      <c r="A73" s="178"/>
      <c r="B73" s="96" t="str">
        <f t="shared" si="1"/>
        <v>THUR</v>
      </c>
      <c r="C73" s="89">
        <f>IF($K$41&lt;&gt;"February", C72+1,IF(AND($K$41="February",MOD(YEAR(N41),4)=0),C72+1,"XX"))</f>
        <v>29</v>
      </c>
      <c r="D73" s="2"/>
      <c r="E73" s="2"/>
      <c r="F73" s="97"/>
      <c r="G73" s="91">
        <f t="shared" si="0"/>
        <v>0</v>
      </c>
      <c r="H73" s="91" t="str">
        <f>IFERROR(IF(OR(C74="XX",B73="SAT"),IF(AND(SUM(G67:G73)-(40-S$41)&gt;0,B73="SAT"),SUM(G67:G73)-(40-S$41),IF(AND(SUM(G67:G73)-(40-S$41)&lt;=0,B73="SAT"),"0.00",IF(AND(G73-(40-S$41)&gt;0,B73="SUN"),G73-(40-S$41),IF(AND(G73-(40-S$41)&lt;=0,B73="SUN"),"0.00",IF(AND(SUM(G72:G73)-(40-S$41)&gt;0,B73="MON"),SUM(G72:G73)-(40-S$41),IF(AND(SUM(G72:G73)-(40-S$41)&lt;=0,B73="MON"),"0.00",IF(AND(SUM(G71:G73)-(40-S$41)&gt;0,B73="TUE"),SUM(G71:G73)-(40-S$41),IF(AND(SUM(G71:G73)-(40-S$41)&lt;=0,B73="TUE"),"0.00",IF(AND(SUM(G70:G73)-(40-S$41)&gt;0,B73="WED"),SUM(G70:G73)-(40-S$41),IF(AND(SUM(G70:G73)-(40-S$41)&lt;=0,B73="WED"),"0.00",IF(AND(SUM(G69:G73)-(40-S$41)&gt;0,B73="THUR"),SUM(G69:G73)-(40-S$41),IF(AND(SUM(G69:G73)-(40-S$41)&lt;=0,B73="THUR"),"0.00",IF(AND(SUM(G68:G73)-(40-S$41)&gt;0,B73="FRI"),SUM(G68:G73)-(40-S$41),IF(AND(SUM(G68:G73)-(40-S$41)&lt;=0,B73="FRI"),"0.00",)))))))))))))),""),"")</f>
        <v/>
      </c>
      <c r="I73" s="135"/>
      <c r="J73" s="135"/>
      <c r="K73" s="135"/>
      <c r="L73" s="135"/>
      <c r="M73" s="135"/>
      <c r="N73" s="135"/>
      <c r="O73" s="98"/>
      <c r="P73" s="185"/>
      <c r="Q73" s="185"/>
      <c r="R73" s="185"/>
      <c r="S73" s="185"/>
      <c r="T73" s="185"/>
      <c r="U73" s="185"/>
      <c r="V73" s="185"/>
      <c r="W73" s="185"/>
      <c r="X73" s="185"/>
    </row>
    <row r="74" spans="1:28" s="16" customFormat="1" ht="12.95" customHeight="1" x14ac:dyDescent="0.2">
      <c r="A74" s="178"/>
      <c r="B74" s="96" t="str">
        <f t="shared" si="1"/>
        <v>FRI</v>
      </c>
      <c r="C74" s="89">
        <f>IF(K41="February","XX",C73+1)</f>
        <v>30</v>
      </c>
      <c r="D74" s="2"/>
      <c r="E74" s="2"/>
      <c r="F74" s="97"/>
      <c r="G74" s="91">
        <f t="shared" si="0"/>
        <v>0</v>
      </c>
      <c r="H74" s="91" t="str">
        <f>IFERROR(IF(OR(C75="XX",B74="SAT"),IF(AND(SUM(G68:G74)-(40-S$41)&gt;0,B74="SAT"),SUM(G68:G74)-(40-S$41),IF(AND(SUM(G68:G74)-(40-S$41)&lt;=0,B74="SAT"),"0.00",IF(AND(G74-(40-S$41)&gt;0,B74="SUN"),G74-(40-S$41),IF(AND(G74-(40-S$41)&lt;=0,B74="SUN"),"0.00",IF(AND(SUM(G73:G74)-(40-S$41)&gt;0,B74="MON"),SUM(G73:G74)-(40-S$41),IF(AND(SUM(G73:G74)-(40-S$41)&lt;=0,B74="MON"),"0.00",IF(AND(SUM(G72:G74)-(40-S$41)&gt;0,B74="TUE"),SUM(G72:G74)-(40-S$41),IF(AND(SUM(G72:G74)-(40-S$41)&lt;=0,B74="TUE"),"0.00",IF(AND(SUM(G71:G74)-(40-S$41)&gt;0,B74="WED"),SUM(G71:G74)-(40-S$41),IF(AND(SUM(G71:G74)-(40-S$41)&lt;=0,B74="WED"),"0.00",IF(AND(SUM(G70:G74)-(40-S$41)&gt;0,B74="THUR"),SUM(G70:G74)-(40-S$41),IF(AND(SUM(G70:G74)-(40-S$41)&lt;=0,B74="THUR"),"0.00",IF(AND(SUM(G69:G74)-(40-S$41)&gt;0,B74="FRI"),SUM(G69:G74)-(40-S$41),IF(AND(SUM(G69:G74)-(40-S$41)&lt;=0,B74="FRI"),"0.00",)))))))))))))),""),"")</f>
        <v/>
      </c>
      <c r="I74" s="135"/>
      <c r="J74" s="135"/>
      <c r="K74" s="135"/>
      <c r="L74" s="135"/>
      <c r="M74" s="135"/>
      <c r="N74" s="135"/>
      <c r="O74" s="98"/>
      <c r="P74" s="185"/>
      <c r="Q74" s="185"/>
      <c r="R74" s="185"/>
      <c r="S74" s="185"/>
      <c r="T74" s="185"/>
      <c r="U74" s="185"/>
      <c r="V74" s="185"/>
      <c r="W74" s="185"/>
      <c r="X74" s="185"/>
    </row>
    <row r="75" spans="1:28" s="16" customFormat="1" ht="12.95" customHeight="1" x14ac:dyDescent="0.2">
      <c r="A75" s="179"/>
      <c r="B75" s="96" t="str">
        <f t="shared" si="1"/>
        <v>SAT</v>
      </c>
      <c r="C75" s="89">
        <f>IF(OR($K$41="February",$K$41="April",$K$41="June",$K$41="September",K$41="November"),"XX",C74+1)</f>
        <v>31</v>
      </c>
      <c r="D75" s="2"/>
      <c r="E75" s="2"/>
      <c r="F75" s="122"/>
      <c r="G75" s="91">
        <f t="shared" si="0"/>
        <v>0</v>
      </c>
      <c r="H75" s="91" t="str">
        <f>IFERROR(IF(AND(SUM(G69:G75)-(40-S$41)&gt;0,B75="SAT"),SUM(G69:G75)-(40-S$41),IF(AND(SUM(G69:G75)-(40-S$41)&lt;=0,B75="SAT"),"0.00",IF(AND(G75-(40-S$41)&gt;0,B75="SUN"),G75-(40-S$41),IF(AND(G75-(40-S$41)&lt;=0,B75="SUN"),"0.00",IF(AND(SUM(G74:G75)-(40-S$41)&gt;0,B75="MON"),SUM(G74:G75)-(40-S$41),IF(AND(SUM(G74:G75)-(40-S$41)&lt;=0,B75="MON"),"0.00",IF(AND(SUM(G73:G75)-(40-S$41)&gt;0,B75="TUE"),SUM(G73:G75)-(40-S$41),IF(AND(SUM(G73:G75)-(40-S$41)&lt;=0,B75="TUE"),"0.00",IF(AND(SUM(G72:G75)-(40-S$41)&gt;0,B75="WED"),SUM(G72:G75)-(40-S$41),IF(AND(SUM(G72:G75)-(40-S$41)&lt;=0,B75="WED"),"0.00",IF(AND(SUM(G71:G75)-(40-S$41)&gt;0,B75="THUR"),SUM(G71:G75)-(40-S$41),IF(AND(SUM(G71:G75)-(40-S$41)&lt;=0,B75="THUR"),"0.00",IF(AND(SUM(G70:G75)-(40-S$41)&gt;0,B75="FRI"),SUM(G71:G75)-(40-S$41),IF(AND(SUM(G70:G75)-(40-S$41)&lt;=0,B75="FRI"),"0.00",IF(C75="XX","",""))))))))))))))),"")</f>
        <v>0.00</v>
      </c>
      <c r="I75" s="135"/>
      <c r="J75" s="135"/>
      <c r="K75" s="135"/>
      <c r="L75" s="135"/>
      <c r="M75" s="135"/>
      <c r="N75" s="135"/>
      <c r="O75" s="98"/>
      <c r="P75" s="123"/>
      <c r="Q75" s="123"/>
      <c r="R75" s="123"/>
      <c r="S75" s="123"/>
      <c r="T75" s="123"/>
      <c r="U75" s="123"/>
      <c r="V75" s="123"/>
      <c r="W75" s="123"/>
      <c r="X75" s="123"/>
    </row>
    <row r="76" spans="1:28" s="16" customFormat="1" ht="7.5" customHeight="1" x14ac:dyDescent="0.2">
      <c r="A76" s="67"/>
      <c r="B76" s="68"/>
      <c r="C76" s="67"/>
      <c r="D76" s="67"/>
      <c r="E76" s="67"/>
      <c r="F76" s="67"/>
      <c r="G76" s="67"/>
      <c r="H76" s="67"/>
      <c r="I76" s="68"/>
      <c r="J76" s="67"/>
      <c r="K76" s="67"/>
      <c r="L76" s="67"/>
      <c r="M76" s="67"/>
      <c r="N76" s="67"/>
      <c r="O76" s="67"/>
      <c r="P76" s="82"/>
      <c r="Q76" s="67"/>
      <c r="R76" s="67"/>
      <c r="S76" s="67"/>
      <c r="T76" s="67"/>
      <c r="U76" s="67"/>
      <c r="V76" s="67"/>
      <c r="W76" s="67"/>
      <c r="X76" s="67"/>
    </row>
    <row r="77" spans="1:28" s="16" customFormat="1" ht="19.5" customHeight="1" x14ac:dyDescent="0.2">
      <c r="A77" s="67"/>
      <c r="B77" s="124"/>
      <c r="C77" s="175"/>
      <c r="D77" s="175"/>
      <c r="E77" s="175"/>
      <c r="F77" s="125"/>
      <c r="G77" s="125"/>
      <c r="H77" s="67"/>
      <c r="I77" s="175"/>
      <c r="J77" s="175"/>
      <c r="K77" s="175"/>
      <c r="L77" s="175"/>
      <c r="M77" s="175"/>
      <c r="N77" s="67"/>
      <c r="O77" s="67"/>
      <c r="P77" s="175"/>
      <c r="Q77" s="175"/>
      <c r="R77" s="175"/>
      <c r="S77" s="175"/>
      <c r="T77" s="175"/>
      <c r="U77" s="175"/>
      <c r="V77" s="175"/>
      <c r="W77" s="175"/>
      <c r="X77" s="175"/>
    </row>
    <row r="78" spans="1:28" s="24" customFormat="1" ht="12" customHeight="1" x14ac:dyDescent="0.2">
      <c r="A78" s="126" t="s">
        <v>5</v>
      </c>
      <c r="B78" s="78"/>
      <c r="D78" s="127"/>
      <c r="E78" s="174" t="s">
        <v>30</v>
      </c>
      <c r="F78" s="174"/>
      <c r="G78" s="128" t="s">
        <v>34</v>
      </c>
      <c r="H78" s="127"/>
      <c r="I78" s="129" t="s">
        <v>16</v>
      </c>
      <c r="J78" s="128"/>
      <c r="K78" s="128"/>
      <c r="L78" s="130" t="s">
        <v>30</v>
      </c>
      <c r="M78" s="128" t="s">
        <v>34</v>
      </c>
      <c r="N78" s="128"/>
      <c r="O78" s="128"/>
      <c r="P78" s="129" t="s">
        <v>29</v>
      </c>
      <c r="Q78" s="128"/>
      <c r="R78" s="128"/>
      <c r="S78" s="128"/>
      <c r="T78" s="131"/>
      <c r="U78" s="132" t="s">
        <v>30</v>
      </c>
      <c r="V78" s="131"/>
      <c r="W78" s="131"/>
      <c r="X78" s="130" t="s">
        <v>34</v>
      </c>
    </row>
    <row r="79" spans="1:28" s="61" customFormat="1" ht="31.7" customHeight="1" x14ac:dyDescent="0.15">
      <c r="A79" s="176" t="s">
        <v>81</v>
      </c>
      <c r="B79" s="176"/>
      <c r="C79" s="176"/>
      <c r="D79" s="176"/>
      <c r="E79" s="176"/>
      <c r="F79" s="176"/>
      <c r="G79" s="176"/>
      <c r="H79" s="133"/>
      <c r="I79" s="176" t="s">
        <v>82</v>
      </c>
      <c r="J79" s="176"/>
      <c r="K79" s="176"/>
      <c r="L79" s="176"/>
      <c r="M79" s="176"/>
      <c r="N79" s="133"/>
      <c r="O79" s="134"/>
      <c r="P79" s="176" t="s">
        <v>35</v>
      </c>
      <c r="Q79" s="176"/>
      <c r="R79" s="176"/>
      <c r="S79" s="176"/>
      <c r="T79" s="176"/>
      <c r="U79" s="176"/>
      <c r="V79" s="176"/>
      <c r="W79" s="176"/>
      <c r="X79" s="176"/>
    </row>
    <row r="80" spans="1:28" s="61" customFormat="1" ht="9" x14ac:dyDescent="0.15">
      <c r="A80" s="172" t="s">
        <v>46</v>
      </c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</row>
    <row r="81" spans="1:24" s="61" customFormat="1" ht="18.75" customHeight="1" x14ac:dyDescent="0.15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</row>
    <row r="82" spans="1:24" s="16" customFormat="1" ht="15" hidden="1" customHeight="1" x14ac:dyDescent="0.25">
      <c r="B82" s="20"/>
      <c r="C82" s="16" t="s">
        <v>51</v>
      </c>
      <c r="D82"/>
      <c r="G82" s="16">
        <f>YEAR(N41)</f>
        <v>2026</v>
      </c>
      <c r="H82" s="16">
        <f>IF(K41=C82,1,IF(K41=C83,2,IF(K41=C84,3,IF(K41=C85,4,IF(K41=C86,5,IF(K41=C87,6,IF(K41=C88,7,IF(K41=C89,8,IF(K41=C90,9,IF(K41=C91,10,IF(K41=C92,11,IF(K41=C93,12,""))))))))))))</f>
        <v>1</v>
      </c>
      <c r="I82" s="16">
        <f t="shared" ref="I82:I94" si="5">IF(C45="XXXX","",C45)</f>
        <v>1</v>
      </c>
      <c r="J82" s="25">
        <f t="shared" ref="J82:J112" si="6">DATE(G$82,H$82,I82)</f>
        <v>46023</v>
      </c>
      <c r="K82" s="16">
        <f>WEEKDAY(J82,1)</f>
        <v>5</v>
      </c>
      <c r="L82" s="16">
        <f>IFERROR(K82,"")</f>
        <v>5</v>
      </c>
      <c r="Q82" s="26">
        <v>4.1666666666666664E-2</v>
      </c>
    </row>
    <row r="83" spans="1:24" s="23" customFormat="1" ht="18.75" hidden="1" customHeight="1" x14ac:dyDescent="0.2">
      <c r="B83" s="27"/>
      <c r="C83" s="23" t="s">
        <v>52</v>
      </c>
      <c r="D83" s="28">
        <f ca="1">D84+365</f>
        <v>47512</v>
      </c>
      <c r="E83" s="23">
        <f t="shared" ref="E83:E87" ca="1" si="7">D83</f>
        <v>47512</v>
      </c>
      <c r="H83" s="16"/>
      <c r="I83" s="16">
        <f t="shared" si="5"/>
        <v>2</v>
      </c>
      <c r="J83" s="25">
        <f t="shared" si="6"/>
        <v>46024</v>
      </c>
      <c r="K83" s="16">
        <f t="shared" ref="K83:K84" si="8">WEEKDAY(J83,1)</f>
        <v>6</v>
      </c>
      <c r="L83" s="16">
        <f t="shared" ref="L83:L84" si="9">IFERROR(K83,"")</f>
        <v>6</v>
      </c>
      <c r="M83" s="16"/>
      <c r="N83" s="16"/>
      <c r="Q83" s="26">
        <v>6.25E-2</v>
      </c>
    </row>
    <row r="84" spans="1:24" ht="11.25" hidden="1" customHeight="1" x14ac:dyDescent="0.25">
      <c r="C84" s="16" t="s">
        <v>53</v>
      </c>
      <c r="D84" s="29">
        <f ca="1">D85+365</f>
        <v>47147</v>
      </c>
      <c r="E84" s="23">
        <f t="shared" ca="1" si="7"/>
        <v>47147</v>
      </c>
      <c r="F84" s="19"/>
      <c r="H84" s="30"/>
      <c r="I84" s="16">
        <f t="shared" si="5"/>
        <v>3</v>
      </c>
      <c r="J84" s="25">
        <f t="shared" si="6"/>
        <v>46025</v>
      </c>
      <c r="K84" s="16">
        <f t="shared" si="8"/>
        <v>7</v>
      </c>
      <c r="L84" s="16">
        <f t="shared" si="9"/>
        <v>7</v>
      </c>
      <c r="M84" s="31"/>
      <c r="N84" s="32"/>
      <c r="O84" s="32"/>
      <c r="Q84" s="26">
        <v>8.3333333333333329E-2</v>
      </c>
      <c r="R84" s="33"/>
      <c r="S84" s="33"/>
      <c r="T84" s="34"/>
      <c r="U84" s="35"/>
    </row>
    <row r="85" spans="1:24" ht="16.5" hidden="1" customHeight="1" x14ac:dyDescent="0.25">
      <c r="C85" s="16" t="s">
        <v>54</v>
      </c>
      <c r="D85" s="29">
        <f ca="1">D86+365</f>
        <v>46782</v>
      </c>
      <c r="E85" s="23">
        <f t="shared" ca="1" si="7"/>
        <v>46782</v>
      </c>
      <c r="F85" s="36"/>
      <c r="G85" s="36"/>
      <c r="H85" s="36"/>
      <c r="I85" s="16">
        <f t="shared" si="5"/>
        <v>4</v>
      </c>
      <c r="J85" s="25">
        <f t="shared" si="6"/>
        <v>46026</v>
      </c>
      <c r="K85" s="16">
        <f t="shared" ref="K85:K112" si="10">WEEKDAY(J85,1)</f>
        <v>1</v>
      </c>
      <c r="L85" s="16">
        <f t="shared" ref="L85:L112" si="11">IFERROR(K85,"")</f>
        <v>1</v>
      </c>
      <c r="M85" s="31"/>
      <c r="N85" s="32"/>
      <c r="O85" s="32"/>
      <c r="Q85" s="26">
        <v>0.104166666666667</v>
      </c>
      <c r="R85" s="33"/>
      <c r="S85" s="33"/>
      <c r="T85" s="30"/>
      <c r="U85" s="35"/>
      <c r="V85" s="18" t="s">
        <v>85</v>
      </c>
    </row>
    <row r="86" spans="1:24" ht="16.5" hidden="1" customHeight="1" x14ac:dyDescent="0.25">
      <c r="C86" s="16" t="s">
        <v>55</v>
      </c>
      <c r="D86" s="29">
        <f ca="1">D87+365</f>
        <v>46417</v>
      </c>
      <c r="E86" s="23">
        <f t="shared" ca="1" si="7"/>
        <v>46417</v>
      </c>
      <c r="F86" s="23"/>
      <c r="G86" s="23"/>
      <c r="H86" s="23"/>
      <c r="I86" s="16">
        <f t="shared" si="5"/>
        <v>5</v>
      </c>
      <c r="J86" s="25">
        <f t="shared" si="6"/>
        <v>46027</v>
      </c>
      <c r="K86" s="16">
        <f t="shared" si="10"/>
        <v>2</v>
      </c>
      <c r="L86" s="16">
        <f t="shared" si="11"/>
        <v>2</v>
      </c>
      <c r="M86" s="37"/>
      <c r="N86" s="38"/>
      <c r="O86" s="38"/>
      <c r="P86" s="16"/>
      <c r="Q86" s="26">
        <v>0.125</v>
      </c>
      <c r="R86" s="16"/>
      <c r="S86" s="16"/>
      <c r="T86" s="18"/>
      <c r="U86" s="39"/>
      <c r="V86" s="18" t="s">
        <v>18</v>
      </c>
    </row>
    <row r="87" spans="1:24" ht="16.5" hidden="1" customHeight="1" x14ac:dyDescent="0.25">
      <c r="C87" s="16" t="s">
        <v>56</v>
      </c>
      <c r="D87" s="29">
        <f ca="1">TODAY()</f>
        <v>46052</v>
      </c>
      <c r="E87" s="23">
        <f t="shared" ca="1" si="7"/>
        <v>46052</v>
      </c>
      <c r="F87" s="23"/>
      <c r="G87" s="23"/>
      <c r="H87" s="23"/>
      <c r="I87" s="16">
        <f t="shared" si="5"/>
        <v>6</v>
      </c>
      <c r="J87" s="25">
        <f t="shared" si="6"/>
        <v>46028</v>
      </c>
      <c r="K87" s="16">
        <f t="shared" si="10"/>
        <v>3</v>
      </c>
      <c r="L87" s="16">
        <f t="shared" si="11"/>
        <v>3</v>
      </c>
      <c r="M87" s="37"/>
      <c r="N87" s="38"/>
      <c r="O87" s="38"/>
      <c r="P87" s="16"/>
      <c r="Q87" s="26">
        <v>0.14583333333333401</v>
      </c>
      <c r="R87" s="16"/>
      <c r="S87" s="16"/>
      <c r="T87" s="18"/>
    </row>
    <row r="88" spans="1:24" ht="15.75" hidden="1" customHeight="1" x14ac:dyDescent="0.25">
      <c r="C88" s="16" t="s">
        <v>57</v>
      </c>
      <c r="D88" s="29">
        <f ca="1">D87-365</f>
        <v>45687</v>
      </c>
      <c r="E88" s="23">
        <f ca="1">D88</f>
        <v>45687</v>
      </c>
      <c r="F88" s="23"/>
      <c r="G88" s="23"/>
      <c r="H88" s="23"/>
      <c r="I88" s="16">
        <f t="shared" si="5"/>
        <v>7</v>
      </c>
      <c r="J88" s="25">
        <f t="shared" si="6"/>
        <v>46029</v>
      </c>
      <c r="K88" s="16">
        <f t="shared" si="10"/>
        <v>4</v>
      </c>
      <c r="L88" s="16">
        <f t="shared" si="11"/>
        <v>4</v>
      </c>
      <c r="M88" s="37"/>
      <c r="N88" s="38"/>
      <c r="O88" s="38"/>
      <c r="P88" s="16"/>
      <c r="Q88" s="26">
        <v>0.16666666666666699</v>
      </c>
      <c r="R88" s="16"/>
      <c r="S88" s="16"/>
      <c r="T88" s="19"/>
    </row>
    <row r="89" spans="1:24" ht="15" hidden="1" customHeight="1" x14ac:dyDescent="0.25">
      <c r="C89" s="16" t="s">
        <v>58</v>
      </c>
      <c r="D89" s="16"/>
      <c r="E89" s="23"/>
      <c r="F89" s="23"/>
      <c r="G89" s="23"/>
      <c r="H89" s="23"/>
      <c r="I89" s="16">
        <f t="shared" si="5"/>
        <v>8</v>
      </c>
      <c r="J89" s="25">
        <f t="shared" si="6"/>
        <v>46030</v>
      </c>
      <c r="K89" s="16">
        <f t="shared" si="10"/>
        <v>5</v>
      </c>
      <c r="L89" s="16">
        <f t="shared" si="11"/>
        <v>5</v>
      </c>
      <c r="M89" s="37"/>
      <c r="N89" s="38"/>
      <c r="O89" s="38"/>
      <c r="P89" s="16"/>
      <c r="Q89" s="26">
        <v>0.1875</v>
      </c>
      <c r="R89" s="16"/>
      <c r="S89" s="16"/>
      <c r="T89" s="1"/>
    </row>
    <row r="90" spans="1:24" ht="13.7" hidden="1" customHeight="1" x14ac:dyDescent="0.25">
      <c r="C90" s="16" t="s">
        <v>59</v>
      </c>
      <c r="E90" s="23"/>
      <c r="F90" s="23"/>
      <c r="G90" s="23"/>
      <c r="H90" s="23"/>
      <c r="I90" s="16">
        <f t="shared" si="5"/>
        <v>9</v>
      </c>
      <c r="J90" s="25">
        <f t="shared" si="6"/>
        <v>46031</v>
      </c>
      <c r="K90" s="16">
        <f t="shared" si="10"/>
        <v>6</v>
      </c>
      <c r="L90" s="16">
        <f t="shared" si="11"/>
        <v>6</v>
      </c>
      <c r="M90" s="37"/>
      <c r="N90" s="38"/>
      <c r="O90" s="38"/>
      <c r="P90" s="16"/>
      <c r="Q90" s="26">
        <v>0.20833333333333401</v>
      </c>
      <c r="R90" s="16"/>
      <c r="S90" s="16"/>
      <c r="T90" s="1"/>
    </row>
    <row r="91" spans="1:24" ht="13.7" hidden="1" customHeight="1" x14ac:dyDescent="0.25">
      <c r="C91" s="16" t="s">
        <v>60</v>
      </c>
      <c r="D91" s="13"/>
      <c r="E91" s="40"/>
      <c r="F91" s="23"/>
      <c r="G91" s="23"/>
      <c r="H91" s="23"/>
      <c r="I91" s="16">
        <f t="shared" si="5"/>
        <v>10</v>
      </c>
      <c r="J91" s="25">
        <f t="shared" si="6"/>
        <v>46032</v>
      </c>
      <c r="K91" s="16">
        <f t="shared" si="10"/>
        <v>7</v>
      </c>
      <c r="L91" s="16">
        <f t="shared" si="11"/>
        <v>7</v>
      </c>
      <c r="M91" s="37"/>
      <c r="N91" s="38"/>
      <c r="O91" s="38"/>
      <c r="P91" s="16"/>
      <c r="Q91" s="26">
        <v>0.22916666666666699</v>
      </c>
      <c r="R91" s="16"/>
      <c r="S91" s="16"/>
      <c r="T91" s="1"/>
    </row>
    <row r="92" spans="1:24" ht="15.75" hidden="1" customHeight="1" x14ac:dyDescent="0.25">
      <c r="C92" s="16" t="s">
        <v>61</v>
      </c>
      <c r="I92" s="16">
        <f t="shared" si="5"/>
        <v>11</v>
      </c>
      <c r="J92" s="25">
        <f t="shared" si="6"/>
        <v>46033</v>
      </c>
      <c r="K92" s="16">
        <f t="shared" si="10"/>
        <v>1</v>
      </c>
      <c r="L92" s="16">
        <f t="shared" si="11"/>
        <v>1</v>
      </c>
      <c r="M92" s="10"/>
      <c r="N92" s="10"/>
      <c r="O92" s="41"/>
      <c r="P92" s="42"/>
      <c r="Q92" s="26">
        <v>0.25</v>
      </c>
      <c r="R92" s="42"/>
      <c r="S92" s="42"/>
      <c r="T92" s="1"/>
    </row>
    <row r="93" spans="1:24" ht="15" hidden="1" customHeight="1" x14ac:dyDescent="0.25">
      <c r="C93" s="16" t="s">
        <v>62</v>
      </c>
      <c r="E93" s="13"/>
      <c r="I93" s="16">
        <f t="shared" si="5"/>
        <v>12</v>
      </c>
      <c r="J93" s="25">
        <f t="shared" si="6"/>
        <v>46034</v>
      </c>
      <c r="K93" s="16">
        <f t="shared" si="10"/>
        <v>2</v>
      </c>
      <c r="L93" s="16">
        <f t="shared" si="11"/>
        <v>2</v>
      </c>
      <c r="M93" s="17"/>
      <c r="Q93" s="26">
        <v>0.27083333333333398</v>
      </c>
      <c r="U93" s="43"/>
    </row>
    <row r="94" spans="1:24" ht="15.75" hidden="1" customHeight="1" x14ac:dyDescent="0.25">
      <c r="I94" s="16">
        <f t="shared" si="5"/>
        <v>13</v>
      </c>
      <c r="J94" s="25">
        <f t="shared" si="6"/>
        <v>46035</v>
      </c>
      <c r="K94" s="16">
        <f t="shared" si="10"/>
        <v>3</v>
      </c>
      <c r="L94" s="16">
        <f t="shared" si="11"/>
        <v>3</v>
      </c>
      <c r="M94" s="17"/>
      <c r="Q94" s="26">
        <v>0.29166666666666702</v>
      </c>
      <c r="U94" s="44"/>
    </row>
    <row r="95" spans="1:24" ht="17.25" hidden="1" customHeight="1" x14ac:dyDescent="0.25">
      <c r="I95" s="16">
        <f>IF(C58="XX","",C58)</f>
        <v>14</v>
      </c>
      <c r="J95" s="25">
        <f t="shared" si="6"/>
        <v>46036</v>
      </c>
      <c r="K95" s="16">
        <f t="shared" si="10"/>
        <v>4</v>
      </c>
      <c r="L95" s="16">
        <f t="shared" si="11"/>
        <v>4</v>
      </c>
      <c r="M95" s="42"/>
      <c r="N95" s="42"/>
      <c r="O95" s="42"/>
      <c r="P95" s="42"/>
      <c r="Q95" s="26">
        <v>0.3125</v>
      </c>
      <c r="R95" s="42"/>
      <c r="S95" s="42"/>
      <c r="T95" s="42"/>
      <c r="U95" s="44"/>
    </row>
    <row r="96" spans="1:24" ht="12" hidden="1" customHeight="1" x14ac:dyDescent="0.25">
      <c r="I96" s="16">
        <f>IF(C59="XX","",C59)</f>
        <v>15</v>
      </c>
      <c r="J96" s="25">
        <f t="shared" si="6"/>
        <v>46037</v>
      </c>
      <c r="K96" s="16">
        <f t="shared" si="10"/>
        <v>5</v>
      </c>
      <c r="L96" s="16">
        <f t="shared" si="11"/>
        <v>5</v>
      </c>
      <c r="M96" s="17"/>
      <c r="Q96" s="26">
        <v>0.33333333333333398</v>
      </c>
      <c r="U96" s="44"/>
    </row>
    <row r="97" spans="3:17" ht="15.75" hidden="1" customHeight="1" x14ac:dyDescent="0.25">
      <c r="C97" s="10"/>
      <c r="I97" s="16">
        <f>IF(C60="XX","",C60)</f>
        <v>16</v>
      </c>
      <c r="J97" s="25">
        <f t="shared" si="6"/>
        <v>46038</v>
      </c>
      <c r="K97" s="16">
        <f t="shared" si="10"/>
        <v>6</v>
      </c>
      <c r="L97" s="16">
        <f t="shared" si="11"/>
        <v>6</v>
      </c>
      <c r="Q97" s="26">
        <v>0.35416666666666702</v>
      </c>
    </row>
    <row r="98" spans="3:17" ht="15.75" hidden="1" customHeight="1" x14ac:dyDescent="0.25">
      <c r="C98" s="10"/>
      <c r="I98" s="16">
        <f t="shared" ref="I98:I112" si="12">IF(C61="XXXX","",C61)</f>
        <v>17</v>
      </c>
      <c r="J98" s="25">
        <f t="shared" si="6"/>
        <v>46039</v>
      </c>
      <c r="K98" s="16">
        <f t="shared" si="10"/>
        <v>7</v>
      </c>
      <c r="L98" s="16">
        <f t="shared" si="11"/>
        <v>7</v>
      </c>
      <c r="Q98" s="26">
        <v>0.375</v>
      </c>
    </row>
    <row r="99" spans="3:17" ht="15.75" hidden="1" customHeight="1" x14ac:dyDescent="0.25">
      <c r="I99" s="16">
        <f t="shared" si="12"/>
        <v>18</v>
      </c>
      <c r="J99" s="25">
        <f t="shared" si="6"/>
        <v>46040</v>
      </c>
      <c r="K99" s="16">
        <f t="shared" si="10"/>
        <v>1</v>
      </c>
      <c r="L99" s="16">
        <f t="shared" si="11"/>
        <v>1</v>
      </c>
      <c r="Q99" s="26">
        <v>0.39583333333333398</v>
      </c>
    </row>
    <row r="100" spans="3:17" ht="15.75" hidden="1" customHeight="1" x14ac:dyDescent="0.25">
      <c r="I100" s="16">
        <f t="shared" si="12"/>
        <v>19</v>
      </c>
      <c r="J100" s="25">
        <f t="shared" si="6"/>
        <v>46041</v>
      </c>
      <c r="K100" s="16">
        <f t="shared" si="10"/>
        <v>2</v>
      </c>
      <c r="L100" s="16">
        <f t="shared" si="11"/>
        <v>2</v>
      </c>
      <c r="Q100" s="26">
        <v>0.41666666666666702</v>
      </c>
    </row>
    <row r="101" spans="3:17" hidden="1" x14ac:dyDescent="0.25">
      <c r="I101" s="16">
        <f t="shared" si="12"/>
        <v>20</v>
      </c>
      <c r="J101" s="25">
        <f t="shared" si="6"/>
        <v>46042</v>
      </c>
      <c r="K101" s="16">
        <f t="shared" si="10"/>
        <v>3</v>
      </c>
      <c r="L101" s="16">
        <f t="shared" si="11"/>
        <v>3</v>
      </c>
      <c r="Q101" s="26">
        <v>0.4375</v>
      </c>
    </row>
    <row r="102" spans="3:17" hidden="1" x14ac:dyDescent="0.25">
      <c r="I102" s="16">
        <f t="shared" si="12"/>
        <v>21</v>
      </c>
      <c r="J102" s="25">
        <f t="shared" si="6"/>
        <v>46043</v>
      </c>
      <c r="K102" s="16">
        <f t="shared" si="10"/>
        <v>4</v>
      </c>
      <c r="L102" s="16">
        <f t="shared" si="11"/>
        <v>4</v>
      </c>
      <c r="Q102" s="26">
        <v>0.45833333333333398</v>
      </c>
    </row>
    <row r="103" spans="3:17" hidden="1" x14ac:dyDescent="0.25">
      <c r="I103" s="16">
        <f t="shared" si="12"/>
        <v>22</v>
      </c>
      <c r="J103" s="25">
        <f t="shared" si="6"/>
        <v>46044</v>
      </c>
      <c r="K103" s="16">
        <f t="shared" si="10"/>
        <v>5</v>
      </c>
      <c r="L103" s="16">
        <f t="shared" si="11"/>
        <v>5</v>
      </c>
      <c r="Q103" s="26">
        <v>0.47916666666666702</v>
      </c>
    </row>
    <row r="104" spans="3:17" hidden="1" x14ac:dyDescent="0.25">
      <c r="I104" s="16">
        <f t="shared" si="12"/>
        <v>23</v>
      </c>
      <c r="J104" s="25">
        <f t="shared" si="6"/>
        <v>46045</v>
      </c>
      <c r="K104" s="16">
        <f t="shared" si="10"/>
        <v>6</v>
      </c>
      <c r="L104" s="16">
        <f t="shared" si="11"/>
        <v>6</v>
      </c>
      <c r="Q104" s="26">
        <v>0.5</v>
      </c>
    </row>
    <row r="105" spans="3:17" hidden="1" x14ac:dyDescent="0.25">
      <c r="I105" s="16">
        <f t="shared" si="12"/>
        <v>24</v>
      </c>
      <c r="J105" s="25">
        <f t="shared" si="6"/>
        <v>46046</v>
      </c>
      <c r="K105" s="16">
        <f t="shared" si="10"/>
        <v>7</v>
      </c>
      <c r="L105" s="16">
        <f t="shared" si="11"/>
        <v>7</v>
      </c>
      <c r="Q105" s="26">
        <v>0.52083333333333404</v>
      </c>
    </row>
    <row r="106" spans="3:17" hidden="1" x14ac:dyDescent="0.25">
      <c r="I106" s="16">
        <f t="shared" si="12"/>
        <v>25</v>
      </c>
      <c r="J106" s="25">
        <f t="shared" si="6"/>
        <v>46047</v>
      </c>
      <c r="K106" s="16">
        <f t="shared" si="10"/>
        <v>1</v>
      </c>
      <c r="L106" s="16">
        <f t="shared" si="11"/>
        <v>1</v>
      </c>
      <c r="Q106" s="26">
        <v>0.54166666666666696</v>
      </c>
    </row>
    <row r="107" spans="3:17" hidden="1" x14ac:dyDescent="0.25">
      <c r="I107" s="16">
        <f t="shared" si="12"/>
        <v>26</v>
      </c>
      <c r="J107" s="25">
        <f t="shared" si="6"/>
        <v>46048</v>
      </c>
      <c r="K107" s="16">
        <f t="shared" si="10"/>
        <v>2</v>
      </c>
      <c r="L107" s="16">
        <f t="shared" si="11"/>
        <v>2</v>
      </c>
      <c r="Q107" s="26">
        <v>0.5625</v>
      </c>
    </row>
    <row r="108" spans="3:17" hidden="1" x14ac:dyDescent="0.25">
      <c r="I108" s="16">
        <f t="shared" si="12"/>
        <v>27</v>
      </c>
      <c r="J108" s="25">
        <f t="shared" si="6"/>
        <v>46049</v>
      </c>
      <c r="K108" s="16">
        <f t="shared" si="10"/>
        <v>3</v>
      </c>
      <c r="L108" s="16">
        <f t="shared" si="11"/>
        <v>3</v>
      </c>
      <c r="Q108" s="26">
        <v>0.58333333333333404</v>
      </c>
    </row>
    <row r="109" spans="3:17" hidden="1" x14ac:dyDescent="0.25">
      <c r="I109" s="16">
        <f t="shared" si="12"/>
        <v>28</v>
      </c>
      <c r="J109" s="25">
        <f t="shared" si="6"/>
        <v>46050</v>
      </c>
      <c r="K109" s="16">
        <f t="shared" si="10"/>
        <v>4</v>
      </c>
      <c r="L109" s="16">
        <f t="shared" si="11"/>
        <v>4</v>
      </c>
      <c r="Q109" s="26">
        <v>0.60416666666666696</v>
      </c>
    </row>
    <row r="110" spans="3:17" hidden="1" x14ac:dyDescent="0.25">
      <c r="I110" s="16">
        <f t="shared" si="12"/>
        <v>29</v>
      </c>
      <c r="J110" s="25">
        <f t="shared" si="6"/>
        <v>46051</v>
      </c>
      <c r="K110" s="16">
        <f t="shared" si="10"/>
        <v>5</v>
      </c>
      <c r="L110" s="16">
        <f t="shared" si="11"/>
        <v>5</v>
      </c>
      <c r="Q110" s="26">
        <v>0.625</v>
      </c>
    </row>
    <row r="111" spans="3:17" hidden="1" x14ac:dyDescent="0.25">
      <c r="I111" s="16">
        <f t="shared" si="12"/>
        <v>30</v>
      </c>
      <c r="J111" s="25">
        <f t="shared" si="6"/>
        <v>46052</v>
      </c>
      <c r="K111" s="16">
        <f t="shared" si="10"/>
        <v>6</v>
      </c>
      <c r="L111" s="16">
        <f t="shared" si="11"/>
        <v>6</v>
      </c>
      <c r="Q111" s="26">
        <v>0.64583333333333404</v>
      </c>
    </row>
    <row r="112" spans="3:17" hidden="1" x14ac:dyDescent="0.25">
      <c r="I112" s="16">
        <f t="shared" si="12"/>
        <v>31</v>
      </c>
      <c r="J112" s="25">
        <f t="shared" si="6"/>
        <v>46053</v>
      </c>
      <c r="K112" s="16">
        <f t="shared" si="10"/>
        <v>7</v>
      </c>
      <c r="L112" s="16">
        <f t="shared" si="11"/>
        <v>7</v>
      </c>
      <c r="Q112" s="26">
        <v>0.66666666666666696</v>
      </c>
    </row>
    <row r="113" spans="3:17" hidden="1" x14ac:dyDescent="0.25">
      <c r="Q113" s="26">
        <v>0.687499999999999</v>
      </c>
    </row>
    <row r="114" spans="3:17" ht="12.75" hidden="1" customHeight="1" x14ac:dyDescent="0.25">
      <c r="Q114" s="26">
        <v>0.70833333333333204</v>
      </c>
    </row>
    <row r="115" spans="3:17" hidden="1" x14ac:dyDescent="0.25">
      <c r="J115" s="16"/>
      <c r="Q115" s="26">
        <v>0.72916666666666496</v>
      </c>
    </row>
    <row r="116" spans="3:17" hidden="1" x14ac:dyDescent="0.25">
      <c r="J116" s="16"/>
      <c r="Q116" s="26">
        <v>0.749999999999998</v>
      </c>
    </row>
    <row r="117" spans="3:17" hidden="1" x14ac:dyDescent="0.25">
      <c r="J117" s="16"/>
      <c r="Q117" s="26">
        <v>0.77083333333333104</v>
      </c>
    </row>
    <row r="118" spans="3:17" hidden="1" x14ac:dyDescent="0.25">
      <c r="J118" s="16"/>
      <c r="Q118" s="26">
        <v>0.79166666666666397</v>
      </c>
    </row>
    <row r="119" spans="3:17" hidden="1" x14ac:dyDescent="0.25">
      <c r="Q119" s="26">
        <v>0.812499999999997</v>
      </c>
    </row>
    <row r="120" spans="3:17" hidden="1" x14ac:dyDescent="0.25">
      <c r="Q120" s="26">
        <v>0.83333333333333004</v>
      </c>
    </row>
    <row r="121" spans="3:17" hidden="1" x14ac:dyDescent="0.25">
      <c r="Q121" s="26">
        <v>0.85416666666666297</v>
      </c>
    </row>
    <row r="122" spans="3:17" ht="15" hidden="1" customHeight="1" x14ac:dyDescent="0.25">
      <c r="C122" s="16"/>
      <c r="D122" s="16"/>
      <c r="Q122" s="26">
        <v>0.874999999999996</v>
      </c>
    </row>
    <row r="123" spans="3:17" ht="15" hidden="1" customHeight="1" x14ac:dyDescent="0.25">
      <c r="Q123" s="26">
        <v>0.89583333333333004</v>
      </c>
    </row>
    <row r="124" spans="3:17" ht="15" hidden="1" customHeight="1" x14ac:dyDescent="0.25">
      <c r="Q124" s="26">
        <v>0.91666666666666297</v>
      </c>
    </row>
    <row r="125" spans="3:17" ht="15" hidden="1" customHeight="1" x14ac:dyDescent="0.25">
      <c r="Q125" s="26">
        <v>0.937499999999996</v>
      </c>
    </row>
    <row r="126" spans="3:17" hidden="1" x14ac:dyDescent="0.25">
      <c r="Q126" s="26">
        <v>0.95833333333332904</v>
      </c>
    </row>
    <row r="127" spans="3:17" hidden="1" x14ac:dyDescent="0.25">
      <c r="Q127" s="26">
        <v>0.97916666666666197</v>
      </c>
    </row>
    <row r="128" spans="3:17" hidden="1" x14ac:dyDescent="0.25">
      <c r="Q128" s="26">
        <v>0.999999999999995</v>
      </c>
    </row>
    <row r="129" spans="17:17" hidden="1" x14ac:dyDescent="0.25">
      <c r="Q129" s="26">
        <v>1.0208333333333299</v>
      </c>
    </row>
    <row r="130" spans="17:17" hidden="1" x14ac:dyDescent="0.25"/>
    <row r="131" spans="17:17" hidden="1" x14ac:dyDescent="0.25"/>
  </sheetData>
  <sheetProtection algorithmName="SHA-512" hashValue="Akvt+dbomhnsmO3ibdqevOkluNldGyqyjjcsPTDo1w3S6Ak6caOmWLM7E8bn1MCNZpca/CMHU0pVdUTkWMnjSA==" saltValue="l4j5NEhP/+zBcyxexNs41Q==" spinCount="100000" sheet="1" selectLockedCells="1"/>
  <mergeCells count="114">
    <mergeCell ref="U37:X37"/>
    <mergeCell ref="P72:X74"/>
    <mergeCell ref="P64:X70"/>
    <mergeCell ref="R45:S45"/>
    <mergeCell ref="T45:U45"/>
    <mergeCell ref="N42:O42"/>
    <mergeCell ref="N41:O41"/>
    <mergeCell ref="N43:P43"/>
    <mergeCell ref="Q41:R41"/>
    <mergeCell ref="R51:S51"/>
    <mergeCell ref="T51:U51"/>
    <mergeCell ref="R52:S52"/>
    <mergeCell ref="T52:U52"/>
    <mergeCell ref="R48:S48"/>
    <mergeCell ref="T48:U48"/>
    <mergeCell ref="R49:S49"/>
    <mergeCell ref="T49:U49"/>
    <mergeCell ref="R50:S50"/>
    <mergeCell ref="T50:U50"/>
    <mergeCell ref="S54:T54"/>
    <mergeCell ref="A80:X81"/>
    <mergeCell ref="E78:F78"/>
    <mergeCell ref="I77:M77"/>
    <mergeCell ref="C77:E77"/>
    <mergeCell ref="I79:M79"/>
    <mergeCell ref="A79:G79"/>
    <mergeCell ref="P79:X79"/>
    <mergeCell ref="A45:A75"/>
    <mergeCell ref="P77:X77"/>
    <mergeCell ref="P63:X63"/>
    <mergeCell ref="T60:U60"/>
    <mergeCell ref="R61:S61"/>
    <mergeCell ref="T61:U61"/>
    <mergeCell ref="P53:X53"/>
    <mergeCell ref="I48:N48"/>
    <mergeCell ref="AF45:AH45"/>
    <mergeCell ref="P60:Q60"/>
    <mergeCell ref="P61:Q61"/>
    <mergeCell ref="V55:W55"/>
    <mergeCell ref="V56:W57"/>
    <mergeCell ref="S55:T55"/>
    <mergeCell ref="R60:S60"/>
    <mergeCell ref="P59:Q59"/>
    <mergeCell ref="R58:S58"/>
    <mergeCell ref="T58:U58"/>
    <mergeCell ref="R59:S59"/>
    <mergeCell ref="T59:U59"/>
    <mergeCell ref="S56:T56"/>
    <mergeCell ref="P58:Q58"/>
    <mergeCell ref="R46:S46"/>
    <mergeCell ref="S41:T41"/>
    <mergeCell ref="R43:U43"/>
    <mergeCell ref="J43:M43"/>
    <mergeCell ref="K42:L42"/>
    <mergeCell ref="A44:C44"/>
    <mergeCell ref="I44:N44"/>
    <mergeCell ref="I45:N45"/>
    <mergeCell ref="I46:N46"/>
    <mergeCell ref="I47:N47"/>
    <mergeCell ref="K41:L41"/>
    <mergeCell ref="Q42:R42"/>
    <mergeCell ref="S42:T42"/>
    <mergeCell ref="Q44:U44"/>
    <mergeCell ref="E1:V1"/>
    <mergeCell ref="E2:V2"/>
    <mergeCell ref="E3:V3"/>
    <mergeCell ref="D6:V6"/>
    <mergeCell ref="D7:V7"/>
    <mergeCell ref="L5:N5"/>
    <mergeCell ref="T46:U46"/>
    <mergeCell ref="R47:S47"/>
    <mergeCell ref="T47:U47"/>
    <mergeCell ref="R37:T37"/>
    <mergeCell ref="E38:S38"/>
    <mergeCell ref="E39:S39"/>
    <mergeCell ref="T38:W38"/>
    <mergeCell ref="T39:X39"/>
    <mergeCell ref="V44:X44"/>
    <mergeCell ref="D17:U18"/>
    <mergeCell ref="D12:U14"/>
    <mergeCell ref="D10:T10"/>
    <mergeCell ref="D16:U16"/>
    <mergeCell ref="A41:F41"/>
    <mergeCell ref="A42:F42"/>
    <mergeCell ref="D11:U11"/>
    <mergeCell ref="H41:I41"/>
    <mergeCell ref="H42:I42"/>
    <mergeCell ref="I49:N49"/>
    <mergeCell ref="I50:N50"/>
    <mergeCell ref="I51:N51"/>
    <mergeCell ref="I52:N52"/>
    <mergeCell ref="I53:N53"/>
    <mergeCell ref="I54:N54"/>
    <mergeCell ref="I55:N55"/>
    <mergeCell ref="I56:N56"/>
    <mergeCell ref="I57:N57"/>
    <mergeCell ref="I58:N58"/>
    <mergeCell ref="I59:N59"/>
    <mergeCell ref="I60:N60"/>
    <mergeCell ref="I61:N61"/>
    <mergeCell ref="I62:N62"/>
    <mergeCell ref="I63:N63"/>
    <mergeCell ref="I64:N64"/>
    <mergeCell ref="I65:N65"/>
    <mergeCell ref="I66:N66"/>
    <mergeCell ref="I67:N67"/>
    <mergeCell ref="I68:N68"/>
    <mergeCell ref="I69:N69"/>
    <mergeCell ref="I70:N70"/>
    <mergeCell ref="I71:N71"/>
    <mergeCell ref="I72:N72"/>
    <mergeCell ref="I73:N73"/>
    <mergeCell ref="I74:N74"/>
    <mergeCell ref="I75:N75"/>
  </mergeCells>
  <conditionalFormatting sqref="B45:B75">
    <cfRule type="cellIs" dxfId="2" priority="67" operator="between">
      <formula>"SAT"</formula>
      <formula>"SUN"</formula>
    </cfRule>
  </conditionalFormatting>
  <conditionalFormatting sqref="C58:C75">
    <cfRule type="expression" dxfId="1" priority="77">
      <formula>$C$58="XX"</formula>
    </cfRule>
  </conditionalFormatting>
  <conditionalFormatting sqref="G45:G75">
    <cfRule type="cellIs" dxfId="0" priority="80" operator="greaterThan">
      <formula>8</formula>
    </cfRule>
  </conditionalFormatting>
  <dataValidations count="4">
    <dataValidation type="list" allowBlank="1" showInputMessage="1" showErrorMessage="1" sqref="N41:O41" xr:uid="{00000000-0002-0000-0000-000000000000}">
      <formula1>$D$83:$D$88</formula1>
    </dataValidation>
    <dataValidation type="list" allowBlank="1" showInputMessage="1" showErrorMessage="1" promptTitle="Month" prompt="Select the beginning and ending month for the period worked." sqref="K41:L41" xr:uid="{00000000-0002-0000-0000-000001000000}">
      <formula1>$C$82:$C$93</formula1>
    </dataValidation>
    <dataValidation type="list" allowBlank="1" showInputMessage="1" showErrorMessage="1" sqref="R46:U52" xr:uid="{9D62B86C-7605-4C43-8B7C-EF6C592717D8}">
      <formula1>$Q$82:$Q$130</formula1>
    </dataValidation>
    <dataValidation type="list" allowBlank="1" showInputMessage="1" showErrorMessage="1" sqref="V44:X44" xr:uid="{7D7BAEB3-4057-43AD-B075-38F03EB4F113}">
      <formula1>$V$85:$V$86</formula1>
    </dataValidation>
  </dataValidations>
  <pageMargins left="0.6" right="0.4" top="0.25" bottom="0.49019607843137297" header="0.3" footer="0.3"/>
  <pageSetup scale="96" orientation="landscape" r:id="rId1"/>
  <headerFooter>
    <oddFooter>&amp;RRevised: 12/16/2025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069f36d3-ed4a-4ba3-8e06-7199653cf956">Timesheets</Doc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72E3FCC79393448E0F1A53129B5AD0" ma:contentTypeVersion="2" ma:contentTypeDescription="Create a new document." ma:contentTypeScope="" ma:versionID="705302ea8be2a9051b1a5f8dbf9ea492">
  <xsd:schema xmlns:xsd="http://www.w3.org/2001/XMLSchema" xmlns:xs="http://www.w3.org/2001/XMLSchema" xmlns:p="http://schemas.microsoft.com/office/2006/metadata/properties" xmlns:ns2="069f36d3-ed4a-4ba3-8e06-7199653cf956" targetNamespace="http://schemas.microsoft.com/office/2006/metadata/properties" ma:root="true" ma:fieldsID="dd6e3669deb97dd4d9e136d4d2b11a5e" ns2:_="">
    <xsd:import namespace="069f36d3-ed4a-4ba3-8e06-7199653cf956"/>
    <xsd:element name="properties">
      <xsd:complexType>
        <xsd:sequence>
          <xsd:element name="documentManagement">
            <xsd:complexType>
              <xsd:all>
                <xsd:element ref="ns2:Doc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f36d3-ed4a-4ba3-8e06-7199653cf956" elementFormDefault="qualified">
    <xsd:import namespace="http://schemas.microsoft.com/office/2006/documentManagement/types"/>
    <xsd:import namespace="http://schemas.microsoft.com/office/infopath/2007/PartnerControls"/>
    <xsd:element name="DocType" ma:index="8" nillable="true" ma:displayName="DocType" ma:format="Dropdown" ma:internalName="DocType">
      <xsd:simpleType>
        <xsd:restriction base="dms:Choice">
          <xsd:enumeration value="Payroll Deadline Calendar"/>
          <xsd:enumeration value="Timesheets"/>
          <xsd:enumeration value="Self Service Banner - Paystubs and WTE"/>
          <xsd:enumeration value="Salary Reduction Forms"/>
          <xsd:enumeration value="Foundation Deduction Form"/>
          <xsd:enumeration value="Federal and State Withholding and W-2 Information"/>
          <xsd:enumeration value="Direct Deposit Authorization Agreement"/>
          <xsd:enumeration value="Additional Informa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6DD3C-1757-4065-8424-D18838B3D06D}">
  <ds:schemaRefs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069f36d3-ed4a-4ba3-8e06-7199653cf95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75437B8-FDB5-4356-98C9-CA6F4D047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A032B8-E25F-4F30-BB33-2EE93FC60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f36d3-ed4a-4ba3-8e06-7199653cf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wvmccd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Ngoc Chim</dc:creator>
  <cp:lastModifiedBy>Betty Pap</cp:lastModifiedBy>
  <cp:lastPrinted>2026-01-31T00:00:14Z</cp:lastPrinted>
  <dcterms:created xsi:type="dcterms:W3CDTF">2017-05-31T19:13:49Z</dcterms:created>
  <dcterms:modified xsi:type="dcterms:W3CDTF">2026-01-31T00:05:22Z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0x010100AA72E3FCC79393448E0F1A53129B5AD0</vt:lpwstr>
  </property>
</Properties>
</file>